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sWealth\Desktop\Indus\Blog\When should one buy a house\"/>
    </mc:Choice>
  </mc:AlternateContent>
  <bookViews>
    <workbookView xWindow="0" yWindow="0" windowWidth="20490" windowHeight="7155"/>
  </bookViews>
  <sheets>
    <sheet name="Buy now vs Wait - DIY Sheet" sheetId="5" r:id="rId1"/>
  </sheets>
  <definedNames>
    <definedName name="Home_appreciation">'Buy now vs Wait - DIY Sheet'!$S$8:$U$8</definedName>
    <definedName name="Home_loan_interest_rate">'Buy now vs Wait - DIY Sheet'!$S$5:$U$5</definedName>
    <definedName name="Investment_return">'Buy now vs Wait - DIY Sheet'!$S$7:$U$7</definedName>
    <definedName name="Loan_duration_years">'Buy now vs Wait - DIY Sheet'!$S$6:$U$6</definedName>
    <definedName name="Value_of_the_house">'Buy now vs Wait - DIY Sheet'!$S$4:$U$4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5" l="1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2" i="5"/>
  <c r="D2" i="5"/>
  <c r="S14" i="5"/>
  <c r="S19" i="5"/>
  <c r="S18" i="5"/>
  <c r="S17" i="5"/>
  <c r="S16" i="5"/>
  <c r="S15" i="5"/>
  <c r="Z14" i="5" l="1"/>
  <c r="M2" i="5"/>
  <c r="L2" i="5"/>
  <c r="K2" i="5"/>
  <c r="J2" i="5"/>
  <c r="I2" i="5"/>
  <c r="C15" i="5"/>
  <c r="C323" i="5"/>
  <c r="C259" i="5"/>
  <c r="C195" i="5"/>
  <c r="C131" i="5"/>
  <c r="C67" i="5"/>
  <c r="C353" i="5"/>
  <c r="C275" i="5"/>
  <c r="C147" i="5"/>
  <c r="C19" i="5"/>
  <c r="C349" i="5"/>
  <c r="C361" i="5"/>
  <c r="C345" i="5"/>
  <c r="C307" i="5"/>
  <c r="C243" i="5"/>
  <c r="C179" i="5"/>
  <c r="C115" i="5"/>
  <c r="C51" i="5"/>
  <c r="E2" i="5"/>
  <c r="F2" i="5" s="1"/>
  <c r="C332" i="5"/>
  <c r="C211" i="5"/>
  <c r="C83" i="5"/>
  <c r="C357" i="5"/>
  <c r="C340" i="5"/>
  <c r="C291" i="5"/>
  <c r="C227" i="5"/>
  <c r="C163" i="5"/>
  <c r="C99" i="5"/>
  <c r="C35" i="5"/>
  <c r="C360" i="5"/>
  <c r="C356" i="5"/>
  <c r="C352" i="5"/>
  <c r="C348" i="5"/>
  <c r="C344" i="5"/>
  <c r="C339" i="5"/>
  <c r="C331" i="5"/>
  <c r="C319" i="5"/>
  <c r="C303" i="5"/>
  <c r="C287" i="5"/>
  <c r="C271" i="5"/>
  <c r="C255" i="5"/>
  <c r="C239" i="5"/>
  <c r="C223" i="5"/>
  <c r="C207" i="5"/>
  <c r="C191" i="5"/>
  <c r="C175" i="5"/>
  <c r="C159" i="5"/>
  <c r="C143" i="5"/>
  <c r="C127" i="5"/>
  <c r="C111" i="5"/>
  <c r="C95" i="5"/>
  <c r="C79" i="5"/>
  <c r="C63" i="5"/>
  <c r="C47" i="5"/>
  <c r="C31" i="5"/>
  <c r="C4" i="5"/>
  <c r="C8" i="5"/>
  <c r="C12" i="5"/>
  <c r="C16" i="5"/>
  <c r="C20" i="5"/>
  <c r="C24" i="5"/>
  <c r="C28" i="5"/>
  <c r="C32" i="5"/>
  <c r="C36" i="5"/>
  <c r="C40" i="5"/>
  <c r="C44" i="5"/>
  <c r="C48" i="5"/>
  <c r="C52" i="5"/>
  <c r="C56" i="5"/>
  <c r="C60" i="5"/>
  <c r="C64" i="5"/>
  <c r="C68" i="5"/>
  <c r="C72" i="5"/>
  <c r="C76" i="5"/>
  <c r="C80" i="5"/>
  <c r="C84" i="5"/>
  <c r="C88" i="5"/>
  <c r="C92" i="5"/>
  <c r="C96" i="5"/>
  <c r="C100" i="5"/>
  <c r="C104" i="5"/>
  <c r="C108" i="5"/>
  <c r="C112" i="5"/>
  <c r="C116" i="5"/>
  <c r="C120" i="5"/>
  <c r="C124" i="5"/>
  <c r="C128" i="5"/>
  <c r="C132" i="5"/>
  <c r="C136" i="5"/>
  <c r="C140" i="5"/>
  <c r="C144" i="5"/>
  <c r="C148" i="5"/>
  <c r="C152" i="5"/>
  <c r="C156" i="5"/>
  <c r="C160" i="5"/>
  <c r="C164" i="5"/>
  <c r="C168" i="5"/>
  <c r="C172" i="5"/>
  <c r="C176" i="5"/>
  <c r="C180" i="5"/>
  <c r="C184" i="5"/>
  <c r="C188" i="5"/>
  <c r="C192" i="5"/>
  <c r="C196" i="5"/>
  <c r="C200" i="5"/>
  <c r="C204" i="5"/>
  <c r="C208" i="5"/>
  <c r="C212" i="5"/>
  <c r="C216" i="5"/>
  <c r="C220" i="5"/>
  <c r="C224" i="5"/>
  <c r="C228" i="5"/>
  <c r="C232" i="5"/>
  <c r="C236" i="5"/>
  <c r="C240" i="5"/>
  <c r="C244" i="5"/>
  <c r="C248" i="5"/>
  <c r="C252" i="5"/>
  <c r="C256" i="5"/>
  <c r="C260" i="5"/>
  <c r="C264" i="5"/>
  <c r="C268" i="5"/>
  <c r="C272" i="5"/>
  <c r="C276" i="5"/>
  <c r="C280" i="5"/>
  <c r="C284" i="5"/>
  <c r="C288" i="5"/>
  <c r="C292" i="5"/>
  <c r="C296" i="5"/>
  <c r="C300" i="5"/>
  <c r="C304" i="5"/>
  <c r="C308" i="5"/>
  <c r="C312" i="5"/>
  <c r="C316" i="5"/>
  <c r="C320" i="5"/>
  <c r="C324" i="5"/>
  <c r="C5" i="5"/>
  <c r="C9" i="5"/>
  <c r="C13" i="5"/>
  <c r="C17" i="5"/>
  <c r="C21" i="5"/>
  <c r="C25" i="5"/>
  <c r="C29" i="5"/>
  <c r="C33" i="5"/>
  <c r="C37" i="5"/>
  <c r="C41" i="5"/>
  <c r="C45" i="5"/>
  <c r="C49" i="5"/>
  <c r="C53" i="5"/>
  <c r="C57" i="5"/>
  <c r="C61" i="5"/>
  <c r="C65" i="5"/>
  <c r="C69" i="5"/>
  <c r="C73" i="5"/>
  <c r="C77" i="5"/>
  <c r="C81" i="5"/>
  <c r="C85" i="5"/>
  <c r="C89" i="5"/>
  <c r="C93" i="5"/>
  <c r="C97" i="5"/>
  <c r="C101" i="5"/>
  <c r="C105" i="5"/>
  <c r="C109" i="5"/>
  <c r="C113" i="5"/>
  <c r="C117" i="5"/>
  <c r="C121" i="5"/>
  <c r="C125" i="5"/>
  <c r="C129" i="5"/>
  <c r="C133" i="5"/>
  <c r="C137" i="5"/>
  <c r="C141" i="5"/>
  <c r="C145" i="5"/>
  <c r="C149" i="5"/>
  <c r="C153" i="5"/>
  <c r="C157" i="5"/>
  <c r="C161" i="5"/>
  <c r="C165" i="5"/>
  <c r="C169" i="5"/>
  <c r="C173" i="5"/>
  <c r="C177" i="5"/>
  <c r="C181" i="5"/>
  <c r="C185" i="5"/>
  <c r="C189" i="5"/>
  <c r="C193" i="5"/>
  <c r="C197" i="5"/>
  <c r="C201" i="5"/>
  <c r="C205" i="5"/>
  <c r="C209" i="5"/>
  <c r="C213" i="5"/>
  <c r="C217" i="5"/>
  <c r="C221" i="5"/>
  <c r="C225" i="5"/>
  <c r="C229" i="5"/>
  <c r="C233" i="5"/>
  <c r="C237" i="5"/>
  <c r="C241" i="5"/>
  <c r="C245" i="5"/>
  <c r="C249" i="5"/>
  <c r="C253" i="5"/>
  <c r="C257" i="5"/>
  <c r="C261" i="5"/>
  <c r="C265" i="5"/>
  <c r="C269" i="5"/>
  <c r="C273" i="5"/>
  <c r="C277" i="5"/>
  <c r="C281" i="5"/>
  <c r="C285" i="5"/>
  <c r="C289" i="5"/>
  <c r="C293" i="5"/>
  <c r="C297" i="5"/>
  <c r="C301" i="5"/>
  <c r="C305" i="5"/>
  <c r="C309" i="5"/>
  <c r="C313" i="5"/>
  <c r="C317" i="5"/>
  <c r="C321" i="5"/>
  <c r="C325" i="5"/>
  <c r="C329" i="5"/>
  <c r="C333" i="5"/>
  <c r="C337" i="5"/>
  <c r="C6" i="5"/>
  <c r="C10" i="5"/>
  <c r="C14" i="5"/>
  <c r="C18" i="5"/>
  <c r="C22" i="5"/>
  <c r="C26" i="5"/>
  <c r="C30" i="5"/>
  <c r="C34" i="5"/>
  <c r="C38" i="5"/>
  <c r="C42" i="5"/>
  <c r="C46" i="5"/>
  <c r="C50" i="5"/>
  <c r="C54" i="5"/>
  <c r="C58" i="5"/>
  <c r="C62" i="5"/>
  <c r="C66" i="5"/>
  <c r="C70" i="5"/>
  <c r="C74" i="5"/>
  <c r="C78" i="5"/>
  <c r="C82" i="5"/>
  <c r="C86" i="5"/>
  <c r="C90" i="5"/>
  <c r="C94" i="5"/>
  <c r="C98" i="5"/>
  <c r="C102" i="5"/>
  <c r="C106" i="5"/>
  <c r="C110" i="5"/>
  <c r="C114" i="5"/>
  <c r="C118" i="5"/>
  <c r="C122" i="5"/>
  <c r="C126" i="5"/>
  <c r="C130" i="5"/>
  <c r="C134" i="5"/>
  <c r="C138" i="5"/>
  <c r="C142" i="5"/>
  <c r="C146" i="5"/>
  <c r="C150" i="5"/>
  <c r="C154" i="5"/>
  <c r="C158" i="5"/>
  <c r="C162" i="5"/>
  <c r="C166" i="5"/>
  <c r="C170" i="5"/>
  <c r="C174" i="5"/>
  <c r="C178" i="5"/>
  <c r="C182" i="5"/>
  <c r="C186" i="5"/>
  <c r="C190" i="5"/>
  <c r="C194" i="5"/>
  <c r="C198" i="5"/>
  <c r="C202" i="5"/>
  <c r="C206" i="5"/>
  <c r="C210" i="5"/>
  <c r="C214" i="5"/>
  <c r="C218" i="5"/>
  <c r="C222" i="5"/>
  <c r="C226" i="5"/>
  <c r="C230" i="5"/>
  <c r="C234" i="5"/>
  <c r="C238" i="5"/>
  <c r="C242" i="5"/>
  <c r="C246" i="5"/>
  <c r="C250" i="5"/>
  <c r="C254" i="5"/>
  <c r="C258" i="5"/>
  <c r="C262" i="5"/>
  <c r="C266" i="5"/>
  <c r="C270" i="5"/>
  <c r="C274" i="5"/>
  <c r="C278" i="5"/>
  <c r="C282" i="5"/>
  <c r="C286" i="5"/>
  <c r="C290" i="5"/>
  <c r="C294" i="5"/>
  <c r="C298" i="5"/>
  <c r="C302" i="5"/>
  <c r="C306" i="5"/>
  <c r="C310" i="5"/>
  <c r="C314" i="5"/>
  <c r="C318" i="5"/>
  <c r="C322" i="5"/>
  <c r="C326" i="5"/>
  <c r="C330" i="5"/>
  <c r="C334" i="5"/>
  <c r="C338" i="5"/>
  <c r="C342" i="5"/>
  <c r="C359" i="5"/>
  <c r="C355" i="5"/>
  <c r="C351" i="5"/>
  <c r="C347" i="5"/>
  <c r="C343" i="5"/>
  <c r="C336" i="5"/>
  <c r="C328" i="5"/>
  <c r="C315" i="5"/>
  <c r="C299" i="5"/>
  <c r="C283" i="5"/>
  <c r="C267" i="5"/>
  <c r="C251" i="5"/>
  <c r="C235" i="5"/>
  <c r="C219" i="5"/>
  <c r="C203" i="5"/>
  <c r="C187" i="5"/>
  <c r="C171" i="5"/>
  <c r="C155" i="5"/>
  <c r="C139" i="5"/>
  <c r="C123" i="5"/>
  <c r="C107" i="5"/>
  <c r="C91" i="5"/>
  <c r="C75" i="5"/>
  <c r="C59" i="5"/>
  <c r="C43" i="5"/>
  <c r="C27" i="5"/>
  <c r="C11" i="5"/>
  <c r="C3" i="5"/>
  <c r="C358" i="5"/>
  <c r="C354" i="5"/>
  <c r="C350" i="5"/>
  <c r="C346" i="5"/>
  <c r="C341" i="5"/>
  <c r="C335" i="5"/>
  <c r="C327" i="5"/>
  <c r="C311" i="5"/>
  <c r="C295" i="5"/>
  <c r="C279" i="5"/>
  <c r="C263" i="5"/>
  <c r="C247" i="5"/>
  <c r="C231" i="5"/>
  <c r="C215" i="5"/>
  <c r="C199" i="5"/>
  <c r="C183" i="5"/>
  <c r="C167" i="5"/>
  <c r="C151" i="5"/>
  <c r="C135" i="5"/>
  <c r="C119" i="5"/>
  <c r="C103" i="5"/>
  <c r="C87" i="5"/>
  <c r="C71" i="5"/>
  <c r="C55" i="5"/>
  <c r="C39" i="5"/>
  <c r="C23" i="5"/>
  <c r="C7" i="5"/>
  <c r="AC14" i="5"/>
  <c r="V14" i="5"/>
  <c r="M55" i="5" l="1"/>
  <c r="L55" i="5"/>
  <c r="K56" i="5"/>
  <c r="J55" i="5"/>
  <c r="I55" i="5"/>
  <c r="M247" i="5"/>
  <c r="L247" i="5"/>
  <c r="J247" i="5"/>
  <c r="K248" i="5"/>
  <c r="I247" i="5"/>
  <c r="M3" i="5"/>
  <c r="K4" i="5"/>
  <c r="L3" i="5"/>
  <c r="J3" i="5"/>
  <c r="I3" i="5"/>
  <c r="M187" i="5"/>
  <c r="L187" i="5"/>
  <c r="J187" i="5"/>
  <c r="K188" i="5"/>
  <c r="I187" i="5"/>
  <c r="L347" i="5"/>
  <c r="M347" i="5"/>
  <c r="K348" i="5"/>
  <c r="I347" i="5"/>
  <c r="J347" i="5"/>
  <c r="M310" i="5"/>
  <c r="L310" i="5"/>
  <c r="K311" i="5"/>
  <c r="J310" i="5"/>
  <c r="I310" i="5"/>
  <c r="M262" i="5"/>
  <c r="L262" i="5"/>
  <c r="K263" i="5"/>
  <c r="I262" i="5"/>
  <c r="J262" i="5"/>
  <c r="M214" i="5"/>
  <c r="L214" i="5"/>
  <c r="J214" i="5"/>
  <c r="K215" i="5"/>
  <c r="I214" i="5"/>
  <c r="M150" i="5"/>
  <c r="L150" i="5"/>
  <c r="J150" i="5"/>
  <c r="K151" i="5"/>
  <c r="I150" i="5"/>
  <c r="M102" i="5"/>
  <c r="L102" i="5"/>
  <c r="K103" i="5"/>
  <c r="J102" i="5"/>
  <c r="I102" i="5"/>
  <c r="M54" i="5"/>
  <c r="L54" i="5"/>
  <c r="K55" i="5"/>
  <c r="J54" i="5"/>
  <c r="I54" i="5"/>
  <c r="M6" i="5"/>
  <c r="L6" i="5"/>
  <c r="K7" i="5"/>
  <c r="J6" i="5"/>
  <c r="I6" i="5"/>
  <c r="M277" i="5"/>
  <c r="J277" i="5"/>
  <c r="K278" i="5"/>
  <c r="L277" i="5"/>
  <c r="I277" i="5"/>
  <c r="M229" i="5"/>
  <c r="L229" i="5"/>
  <c r="J229" i="5"/>
  <c r="K230" i="5"/>
  <c r="I229" i="5"/>
  <c r="M181" i="5"/>
  <c r="L181" i="5"/>
  <c r="J181" i="5"/>
  <c r="K182" i="5"/>
  <c r="I181" i="5"/>
  <c r="M133" i="5"/>
  <c r="L133" i="5"/>
  <c r="K134" i="5"/>
  <c r="J133" i="5"/>
  <c r="I133" i="5"/>
  <c r="M85" i="5"/>
  <c r="L85" i="5"/>
  <c r="K86" i="5"/>
  <c r="J85" i="5"/>
  <c r="I85" i="5"/>
  <c r="M37" i="5"/>
  <c r="L37" i="5"/>
  <c r="K38" i="5"/>
  <c r="J37" i="5"/>
  <c r="I37" i="5"/>
  <c r="M312" i="5"/>
  <c r="L312" i="5"/>
  <c r="K313" i="5"/>
  <c r="I312" i="5"/>
  <c r="J312" i="5"/>
  <c r="M264" i="5"/>
  <c r="L264" i="5"/>
  <c r="K265" i="5"/>
  <c r="J264" i="5"/>
  <c r="I264" i="5"/>
  <c r="M216" i="5"/>
  <c r="L216" i="5"/>
  <c r="K217" i="5"/>
  <c r="I216" i="5"/>
  <c r="J216" i="5"/>
  <c r="M152" i="5"/>
  <c r="L152" i="5"/>
  <c r="K153" i="5"/>
  <c r="I152" i="5"/>
  <c r="J152" i="5"/>
  <c r="M104" i="5"/>
  <c r="L104" i="5"/>
  <c r="K105" i="5"/>
  <c r="I104" i="5"/>
  <c r="J104" i="5"/>
  <c r="M56" i="5"/>
  <c r="L56" i="5"/>
  <c r="K57" i="5"/>
  <c r="I56" i="5"/>
  <c r="J56" i="5"/>
  <c r="M8" i="5"/>
  <c r="L8" i="5"/>
  <c r="K9" i="5"/>
  <c r="I8" i="5"/>
  <c r="J8" i="5"/>
  <c r="M191" i="5"/>
  <c r="L191" i="5"/>
  <c r="J191" i="5"/>
  <c r="K192" i="5"/>
  <c r="I191" i="5"/>
  <c r="M348" i="5"/>
  <c r="L348" i="5"/>
  <c r="K349" i="5"/>
  <c r="J348" i="5"/>
  <c r="I348" i="5"/>
  <c r="M211" i="5"/>
  <c r="L211" i="5"/>
  <c r="J211" i="5"/>
  <c r="K212" i="5"/>
  <c r="I211" i="5"/>
  <c r="M345" i="5"/>
  <c r="K346" i="5"/>
  <c r="I345" i="5"/>
  <c r="L345" i="5"/>
  <c r="J345" i="5"/>
  <c r="M131" i="5"/>
  <c r="L131" i="5"/>
  <c r="J131" i="5"/>
  <c r="K132" i="5"/>
  <c r="I131" i="5"/>
  <c r="M7" i="5"/>
  <c r="L7" i="5"/>
  <c r="K8" i="5"/>
  <c r="J7" i="5"/>
  <c r="I7" i="5"/>
  <c r="M199" i="5"/>
  <c r="L199" i="5"/>
  <c r="J199" i="5"/>
  <c r="K200" i="5"/>
  <c r="I199" i="5"/>
  <c r="M350" i="5"/>
  <c r="L350" i="5"/>
  <c r="K351" i="5"/>
  <c r="J350" i="5"/>
  <c r="I350" i="5"/>
  <c r="M139" i="5"/>
  <c r="K140" i="5"/>
  <c r="J139" i="5"/>
  <c r="L139" i="5"/>
  <c r="I139" i="5"/>
  <c r="M328" i="5"/>
  <c r="L328" i="5"/>
  <c r="K329" i="5"/>
  <c r="J328" i="5"/>
  <c r="I328" i="5"/>
  <c r="L306" i="5"/>
  <c r="M306" i="5"/>
  <c r="K307" i="5"/>
  <c r="J306" i="5"/>
  <c r="I306" i="5"/>
  <c r="L258" i="5"/>
  <c r="J258" i="5"/>
  <c r="K259" i="5"/>
  <c r="M258" i="5"/>
  <c r="I258" i="5"/>
  <c r="L242" i="5"/>
  <c r="M242" i="5"/>
  <c r="J242" i="5"/>
  <c r="K243" i="5"/>
  <c r="I242" i="5"/>
  <c r="M210" i="5"/>
  <c r="L210" i="5"/>
  <c r="J210" i="5"/>
  <c r="K211" i="5"/>
  <c r="I210" i="5"/>
  <c r="L194" i="5"/>
  <c r="J194" i="5"/>
  <c r="M194" i="5"/>
  <c r="K195" i="5"/>
  <c r="I194" i="5"/>
  <c r="M178" i="5"/>
  <c r="L178" i="5"/>
  <c r="J178" i="5"/>
  <c r="K179" i="5"/>
  <c r="I178" i="5"/>
  <c r="M146" i="5"/>
  <c r="L146" i="5"/>
  <c r="J146" i="5"/>
  <c r="K147" i="5"/>
  <c r="I146" i="5"/>
  <c r="L130" i="5"/>
  <c r="M130" i="5"/>
  <c r="J130" i="5"/>
  <c r="K131" i="5"/>
  <c r="I130" i="5"/>
  <c r="L114" i="5"/>
  <c r="M114" i="5"/>
  <c r="J114" i="5"/>
  <c r="K115" i="5"/>
  <c r="I114" i="5"/>
  <c r="L98" i="5"/>
  <c r="M98" i="5"/>
  <c r="J98" i="5"/>
  <c r="I98" i="5"/>
  <c r="K99" i="5"/>
  <c r="L82" i="5"/>
  <c r="M82" i="5"/>
  <c r="J82" i="5"/>
  <c r="K83" i="5"/>
  <c r="I82" i="5"/>
  <c r="L66" i="5"/>
  <c r="M66" i="5"/>
  <c r="J66" i="5"/>
  <c r="I66" i="5"/>
  <c r="K67" i="5"/>
  <c r="L50" i="5"/>
  <c r="M50" i="5"/>
  <c r="J50" i="5"/>
  <c r="K51" i="5"/>
  <c r="I50" i="5"/>
  <c r="L34" i="5"/>
  <c r="M34" i="5"/>
  <c r="J34" i="5"/>
  <c r="I34" i="5"/>
  <c r="K35" i="5"/>
  <c r="L18" i="5"/>
  <c r="M18" i="5"/>
  <c r="J18" i="5"/>
  <c r="K19" i="5"/>
  <c r="I18" i="5"/>
  <c r="M337" i="5"/>
  <c r="L337" i="5"/>
  <c r="K338" i="5"/>
  <c r="I337" i="5"/>
  <c r="J337" i="5"/>
  <c r="M321" i="5"/>
  <c r="L321" i="5"/>
  <c r="K322" i="5"/>
  <c r="I321" i="5"/>
  <c r="J321" i="5"/>
  <c r="M305" i="5"/>
  <c r="L305" i="5"/>
  <c r="K306" i="5"/>
  <c r="I305" i="5"/>
  <c r="J305" i="5"/>
  <c r="M289" i="5"/>
  <c r="J289" i="5"/>
  <c r="L289" i="5"/>
  <c r="K290" i="5"/>
  <c r="I289" i="5"/>
  <c r="M273" i="5"/>
  <c r="J273" i="5"/>
  <c r="L273" i="5"/>
  <c r="K274" i="5"/>
  <c r="I273" i="5"/>
  <c r="M257" i="5"/>
  <c r="J257" i="5"/>
  <c r="L257" i="5"/>
  <c r="K258" i="5"/>
  <c r="I257" i="5"/>
  <c r="M241" i="5"/>
  <c r="J241" i="5"/>
  <c r="L241" i="5"/>
  <c r="K242" i="5"/>
  <c r="I241" i="5"/>
  <c r="M225" i="5"/>
  <c r="L225" i="5"/>
  <c r="J225" i="5"/>
  <c r="K226" i="5"/>
  <c r="I225" i="5"/>
  <c r="M209" i="5"/>
  <c r="L209" i="5"/>
  <c r="J209" i="5"/>
  <c r="K210" i="5"/>
  <c r="I209" i="5"/>
  <c r="M193" i="5"/>
  <c r="L193" i="5"/>
  <c r="J193" i="5"/>
  <c r="K194" i="5"/>
  <c r="I193" i="5"/>
  <c r="M177" i="5"/>
  <c r="L177" i="5"/>
  <c r="J177" i="5"/>
  <c r="K178" i="5"/>
  <c r="I177" i="5"/>
  <c r="M161" i="5"/>
  <c r="L161" i="5"/>
  <c r="J161" i="5"/>
  <c r="K162" i="5"/>
  <c r="I161" i="5"/>
  <c r="M145" i="5"/>
  <c r="L145" i="5"/>
  <c r="K146" i="5"/>
  <c r="J145" i="5"/>
  <c r="I145" i="5"/>
  <c r="M129" i="5"/>
  <c r="L129" i="5"/>
  <c r="K130" i="5"/>
  <c r="J129" i="5"/>
  <c r="I129" i="5"/>
  <c r="M113" i="5"/>
  <c r="L113" i="5"/>
  <c r="K114" i="5"/>
  <c r="J113" i="5"/>
  <c r="I113" i="5"/>
  <c r="M97" i="5"/>
  <c r="L97" i="5"/>
  <c r="K98" i="5"/>
  <c r="J97" i="5"/>
  <c r="I97" i="5"/>
  <c r="M81" i="5"/>
  <c r="L81" i="5"/>
  <c r="K82" i="5"/>
  <c r="J81" i="5"/>
  <c r="I81" i="5"/>
  <c r="M65" i="5"/>
  <c r="L65" i="5"/>
  <c r="K66" i="5"/>
  <c r="J65" i="5"/>
  <c r="I65" i="5"/>
  <c r="M49" i="5"/>
  <c r="L49" i="5"/>
  <c r="K50" i="5"/>
  <c r="J49" i="5"/>
  <c r="I49" i="5"/>
  <c r="M33" i="5"/>
  <c r="L33" i="5"/>
  <c r="K34" i="5"/>
  <c r="J33" i="5"/>
  <c r="I33" i="5"/>
  <c r="M17" i="5"/>
  <c r="L17" i="5"/>
  <c r="K18" i="5"/>
  <c r="J17" i="5"/>
  <c r="I17" i="5"/>
  <c r="M324" i="5"/>
  <c r="L324" i="5"/>
  <c r="K325" i="5"/>
  <c r="J324" i="5"/>
  <c r="I324" i="5"/>
  <c r="M308" i="5"/>
  <c r="L308" i="5"/>
  <c r="K309" i="5"/>
  <c r="I308" i="5"/>
  <c r="J308" i="5"/>
  <c r="M292" i="5"/>
  <c r="L292" i="5"/>
  <c r="K293" i="5"/>
  <c r="I292" i="5"/>
  <c r="J292" i="5"/>
  <c r="M276" i="5"/>
  <c r="L276" i="5"/>
  <c r="K277" i="5"/>
  <c r="I276" i="5"/>
  <c r="J276" i="5"/>
  <c r="M260" i="5"/>
  <c r="L260" i="5"/>
  <c r="K261" i="5"/>
  <c r="I260" i="5"/>
  <c r="J260" i="5"/>
  <c r="M244" i="5"/>
  <c r="L244" i="5"/>
  <c r="K245" i="5"/>
  <c r="I244" i="5"/>
  <c r="J244" i="5"/>
  <c r="M228" i="5"/>
  <c r="L228" i="5"/>
  <c r="K229" i="5"/>
  <c r="I228" i="5"/>
  <c r="J228" i="5"/>
  <c r="M212" i="5"/>
  <c r="L212" i="5"/>
  <c r="K213" i="5"/>
  <c r="I212" i="5"/>
  <c r="J212" i="5"/>
  <c r="M196" i="5"/>
  <c r="L196" i="5"/>
  <c r="K197" i="5"/>
  <c r="I196" i="5"/>
  <c r="J196" i="5"/>
  <c r="M180" i="5"/>
  <c r="L180" i="5"/>
  <c r="K181" i="5"/>
  <c r="I180" i="5"/>
  <c r="J180" i="5"/>
  <c r="M164" i="5"/>
  <c r="L164" i="5"/>
  <c r="K165" i="5"/>
  <c r="I164" i="5"/>
  <c r="J164" i="5"/>
  <c r="M148" i="5"/>
  <c r="L148" i="5"/>
  <c r="K149" i="5"/>
  <c r="I148" i="5"/>
  <c r="J148" i="5"/>
  <c r="M132" i="5"/>
  <c r="L132" i="5"/>
  <c r="K133" i="5"/>
  <c r="I132" i="5"/>
  <c r="J132" i="5"/>
  <c r="M116" i="5"/>
  <c r="L116" i="5"/>
  <c r="K117" i="5"/>
  <c r="I116" i="5"/>
  <c r="J116" i="5"/>
  <c r="M100" i="5"/>
  <c r="L100" i="5"/>
  <c r="K101" i="5"/>
  <c r="I100" i="5"/>
  <c r="J100" i="5"/>
  <c r="M84" i="5"/>
  <c r="L84" i="5"/>
  <c r="K85" i="5"/>
  <c r="I84" i="5"/>
  <c r="J84" i="5"/>
  <c r="M68" i="5"/>
  <c r="L68" i="5"/>
  <c r="K69" i="5"/>
  <c r="I68" i="5"/>
  <c r="J68" i="5"/>
  <c r="M52" i="5"/>
  <c r="L52" i="5"/>
  <c r="K53" i="5"/>
  <c r="I52" i="5"/>
  <c r="J52" i="5"/>
  <c r="M36" i="5"/>
  <c r="L36" i="5"/>
  <c r="K37" i="5"/>
  <c r="I36" i="5"/>
  <c r="J36" i="5"/>
  <c r="M20" i="5"/>
  <c r="L20" i="5"/>
  <c r="K21" i="5"/>
  <c r="I20" i="5"/>
  <c r="J20" i="5"/>
  <c r="M4" i="5"/>
  <c r="L4" i="5"/>
  <c r="K5" i="5"/>
  <c r="I4" i="5"/>
  <c r="J4" i="5"/>
  <c r="M79" i="5"/>
  <c r="L79" i="5"/>
  <c r="K80" i="5"/>
  <c r="J79" i="5"/>
  <c r="I79" i="5"/>
  <c r="M143" i="5"/>
  <c r="L143" i="5"/>
  <c r="K144" i="5"/>
  <c r="J143" i="5"/>
  <c r="I143" i="5"/>
  <c r="M207" i="5"/>
  <c r="L207" i="5"/>
  <c r="J207" i="5"/>
  <c r="K208" i="5"/>
  <c r="I207" i="5"/>
  <c r="M271" i="5"/>
  <c r="L271" i="5"/>
  <c r="J271" i="5"/>
  <c r="K272" i="5"/>
  <c r="I271" i="5"/>
  <c r="M331" i="5"/>
  <c r="L331" i="5"/>
  <c r="K332" i="5"/>
  <c r="I331" i="5"/>
  <c r="J331" i="5"/>
  <c r="M352" i="5"/>
  <c r="L352" i="5"/>
  <c r="K353" i="5"/>
  <c r="J352" i="5"/>
  <c r="I352" i="5"/>
  <c r="M99" i="5"/>
  <c r="K100" i="5"/>
  <c r="L99" i="5"/>
  <c r="J99" i="5"/>
  <c r="I99" i="5"/>
  <c r="M340" i="5"/>
  <c r="L340" i="5"/>
  <c r="K341" i="5"/>
  <c r="J340" i="5"/>
  <c r="I340" i="5"/>
  <c r="M332" i="5"/>
  <c r="L332" i="5"/>
  <c r="K333" i="5"/>
  <c r="J332" i="5"/>
  <c r="I332" i="5"/>
  <c r="M179" i="5"/>
  <c r="L179" i="5"/>
  <c r="J179" i="5"/>
  <c r="K180" i="5"/>
  <c r="I179" i="5"/>
  <c r="M361" i="5"/>
  <c r="L361" i="5"/>
  <c r="J361" i="5"/>
  <c r="I361" i="5"/>
  <c r="M275" i="5"/>
  <c r="L275" i="5"/>
  <c r="J275" i="5"/>
  <c r="K276" i="5"/>
  <c r="I275" i="5"/>
  <c r="M195" i="5"/>
  <c r="L195" i="5"/>
  <c r="J195" i="5"/>
  <c r="K196" i="5"/>
  <c r="I195" i="5"/>
  <c r="K3" i="5"/>
  <c r="M119" i="5"/>
  <c r="L119" i="5"/>
  <c r="K120" i="5"/>
  <c r="J119" i="5"/>
  <c r="I119" i="5"/>
  <c r="M311" i="5"/>
  <c r="L311" i="5"/>
  <c r="J311" i="5"/>
  <c r="K312" i="5"/>
  <c r="I311" i="5"/>
  <c r="M59" i="5"/>
  <c r="L59" i="5"/>
  <c r="K60" i="5"/>
  <c r="J59" i="5"/>
  <c r="I59" i="5"/>
  <c r="M251" i="5"/>
  <c r="L251" i="5"/>
  <c r="J251" i="5"/>
  <c r="K252" i="5"/>
  <c r="I251" i="5"/>
  <c r="M342" i="5"/>
  <c r="L342" i="5"/>
  <c r="K343" i="5"/>
  <c r="J342" i="5"/>
  <c r="I342" i="5"/>
  <c r="M294" i="5"/>
  <c r="L294" i="5"/>
  <c r="K295" i="5"/>
  <c r="I294" i="5"/>
  <c r="J294" i="5"/>
  <c r="M246" i="5"/>
  <c r="L246" i="5"/>
  <c r="J246" i="5"/>
  <c r="K247" i="5"/>
  <c r="I246" i="5"/>
  <c r="M198" i="5"/>
  <c r="L198" i="5"/>
  <c r="J198" i="5"/>
  <c r="K199" i="5"/>
  <c r="I198" i="5"/>
  <c r="M166" i="5"/>
  <c r="L166" i="5"/>
  <c r="J166" i="5"/>
  <c r="K167" i="5"/>
  <c r="I166" i="5"/>
  <c r="M118" i="5"/>
  <c r="L118" i="5"/>
  <c r="K119" i="5"/>
  <c r="J118" i="5"/>
  <c r="I118" i="5"/>
  <c r="M86" i="5"/>
  <c r="L86" i="5"/>
  <c r="K87" i="5"/>
  <c r="J86" i="5"/>
  <c r="I86" i="5"/>
  <c r="M38" i="5"/>
  <c r="L38" i="5"/>
  <c r="K39" i="5"/>
  <c r="J38" i="5"/>
  <c r="I38" i="5"/>
  <c r="M325" i="5"/>
  <c r="K326" i="5"/>
  <c r="L325" i="5"/>
  <c r="I325" i="5"/>
  <c r="J325" i="5"/>
  <c r="M309" i="5"/>
  <c r="K310" i="5"/>
  <c r="L309" i="5"/>
  <c r="J309" i="5"/>
  <c r="I309" i="5"/>
  <c r="M261" i="5"/>
  <c r="J261" i="5"/>
  <c r="K262" i="5"/>
  <c r="L261" i="5"/>
  <c r="I261" i="5"/>
  <c r="M213" i="5"/>
  <c r="L213" i="5"/>
  <c r="J213" i="5"/>
  <c r="K214" i="5"/>
  <c r="I213" i="5"/>
  <c r="M165" i="5"/>
  <c r="L165" i="5"/>
  <c r="J165" i="5"/>
  <c r="K166" i="5"/>
  <c r="I165" i="5"/>
  <c r="M117" i="5"/>
  <c r="L117" i="5"/>
  <c r="K118" i="5"/>
  <c r="J117" i="5"/>
  <c r="I117" i="5"/>
  <c r="M69" i="5"/>
  <c r="L69" i="5"/>
  <c r="K70" i="5"/>
  <c r="J69" i="5"/>
  <c r="I69" i="5"/>
  <c r="M21" i="5"/>
  <c r="L21" i="5"/>
  <c r="K22" i="5"/>
  <c r="J21" i="5"/>
  <c r="I21" i="5"/>
  <c r="M280" i="5"/>
  <c r="L280" i="5"/>
  <c r="K281" i="5"/>
  <c r="J280" i="5"/>
  <c r="I280" i="5"/>
  <c r="M232" i="5"/>
  <c r="L232" i="5"/>
  <c r="K233" i="5"/>
  <c r="I232" i="5"/>
  <c r="J232" i="5"/>
  <c r="M184" i="5"/>
  <c r="L184" i="5"/>
  <c r="K185" i="5"/>
  <c r="I184" i="5"/>
  <c r="J184" i="5"/>
  <c r="M136" i="5"/>
  <c r="L136" i="5"/>
  <c r="I136" i="5"/>
  <c r="K137" i="5"/>
  <c r="J136" i="5"/>
  <c r="M88" i="5"/>
  <c r="L88" i="5"/>
  <c r="K89" i="5"/>
  <c r="I88" i="5"/>
  <c r="J88" i="5"/>
  <c r="M40" i="5"/>
  <c r="L40" i="5"/>
  <c r="K41" i="5"/>
  <c r="I40" i="5"/>
  <c r="J40" i="5"/>
  <c r="M63" i="5"/>
  <c r="L63" i="5"/>
  <c r="K64" i="5"/>
  <c r="J63" i="5"/>
  <c r="I63" i="5"/>
  <c r="M255" i="5"/>
  <c r="L255" i="5"/>
  <c r="J255" i="5"/>
  <c r="K256" i="5"/>
  <c r="I255" i="5"/>
  <c r="M291" i="5"/>
  <c r="L291" i="5"/>
  <c r="J291" i="5"/>
  <c r="K292" i="5"/>
  <c r="I291" i="5"/>
  <c r="M135" i="5"/>
  <c r="L135" i="5"/>
  <c r="K136" i="5"/>
  <c r="J135" i="5"/>
  <c r="I135" i="5"/>
  <c r="M327" i="5"/>
  <c r="L327" i="5"/>
  <c r="K328" i="5"/>
  <c r="I327" i="5"/>
  <c r="J327" i="5"/>
  <c r="M11" i="5"/>
  <c r="L11" i="5"/>
  <c r="K12" i="5"/>
  <c r="J11" i="5"/>
  <c r="I11" i="5"/>
  <c r="M203" i="5"/>
  <c r="J203" i="5"/>
  <c r="L203" i="5"/>
  <c r="K204" i="5"/>
  <c r="I203" i="5"/>
  <c r="M351" i="5"/>
  <c r="L351" i="5"/>
  <c r="I351" i="5"/>
  <c r="K352" i="5"/>
  <c r="J351" i="5"/>
  <c r="M322" i="5"/>
  <c r="L322" i="5"/>
  <c r="K323" i="5"/>
  <c r="J322" i="5"/>
  <c r="I322" i="5"/>
  <c r="M274" i="5"/>
  <c r="L274" i="5"/>
  <c r="K275" i="5"/>
  <c r="J274" i="5"/>
  <c r="I274" i="5"/>
  <c r="M226" i="5"/>
  <c r="L226" i="5"/>
  <c r="J226" i="5"/>
  <c r="K227" i="5"/>
  <c r="I226" i="5"/>
  <c r="M162" i="5"/>
  <c r="L162" i="5"/>
  <c r="J162" i="5"/>
  <c r="K163" i="5"/>
  <c r="I162" i="5"/>
  <c r="M23" i="5"/>
  <c r="L23" i="5"/>
  <c r="K24" i="5"/>
  <c r="J23" i="5"/>
  <c r="I23" i="5"/>
  <c r="M87" i="5"/>
  <c r="L87" i="5"/>
  <c r="K88" i="5"/>
  <c r="J87" i="5"/>
  <c r="I87" i="5"/>
  <c r="M151" i="5"/>
  <c r="L151" i="5"/>
  <c r="J151" i="5"/>
  <c r="K152" i="5"/>
  <c r="I151" i="5"/>
  <c r="M215" i="5"/>
  <c r="L215" i="5"/>
  <c r="J215" i="5"/>
  <c r="K216" i="5"/>
  <c r="I215" i="5"/>
  <c r="M279" i="5"/>
  <c r="L279" i="5"/>
  <c r="J279" i="5"/>
  <c r="K280" i="5"/>
  <c r="I279" i="5"/>
  <c r="M335" i="5"/>
  <c r="L335" i="5"/>
  <c r="K336" i="5"/>
  <c r="I335" i="5"/>
  <c r="J335" i="5"/>
  <c r="M354" i="5"/>
  <c r="L354" i="5"/>
  <c r="K355" i="5"/>
  <c r="J354" i="5"/>
  <c r="I354" i="5"/>
  <c r="M27" i="5"/>
  <c r="L27" i="5"/>
  <c r="K28" i="5"/>
  <c r="J27" i="5"/>
  <c r="I27" i="5"/>
  <c r="M91" i="5"/>
  <c r="L91" i="5"/>
  <c r="K92" i="5"/>
  <c r="J91" i="5"/>
  <c r="I91" i="5"/>
  <c r="M155" i="5"/>
  <c r="L155" i="5"/>
  <c r="J155" i="5"/>
  <c r="K156" i="5"/>
  <c r="I155" i="5"/>
  <c r="M219" i="5"/>
  <c r="L219" i="5"/>
  <c r="J219" i="5"/>
  <c r="K220" i="5"/>
  <c r="I219" i="5"/>
  <c r="M283" i="5"/>
  <c r="L283" i="5"/>
  <c r="J283" i="5"/>
  <c r="K284" i="5"/>
  <c r="I283" i="5"/>
  <c r="M336" i="5"/>
  <c r="L336" i="5"/>
  <c r="K337" i="5"/>
  <c r="J336" i="5"/>
  <c r="I336" i="5"/>
  <c r="M355" i="5"/>
  <c r="K356" i="5"/>
  <c r="L355" i="5"/>
  <c r="J355" i="5"/>
  <c r="I355" i="5"/>
  <c r="M334" i="5"/>
  <c r="L334" i="5"/>
  <c r="K335" i="5"/>
  <c r="J334" i="5"/>
  <c r="I334" i="5"/>
  <c r="M318" i="5"/>
  <c r="L318" i="5"/>
  <c r="K319" i="5"/>
  <c r="I318" i="5"/>
  <c r="J318" i="5"/>
  <c r="M302" i="5"/>
  <c r="L302" i="5"/>
  <c r="K303" i="5"/>
  <c r="I302" i="5"/>
  <c r="J302" i="5"/>
  <c r="M286" i="5"/>
  <c r="L286" i="5"/>
  <c r="K287" i="5"/>
  <c r="I286" i="5"/>
  <c r="J286" i="5"/>
  <c r="M270" i="5"/>
  <c r="L270" i="5"/>
  <c r="K271" i="5"/>
  <c r="I270" i="5"/>
  <c r="J270" i="5"/>
  <c r="M254" i="5"/>
  <c r="L254" i="5"/>
  <c r="J254" i="5"/>
  <c r="K255" i="5"/>
  <c r="I254" i="5"/>
  <c r="M238" i="5"/>
  <c r="L238" i="5"/>
  <c r="J238" i="5"/>
  <c r="K239" i="5"/>
  <c r="I238" i="5"/>
  <c r="M222" i="5"/>
  <c r="L222" i="5"/>
  <c r="J222" i="5"/>
  <c r="K223" i="5"/>
  <c r="I222" i="5"/>
  <c r="M206" i="5"/>
  <c r="L206" i="5"/>
  <c r="J206" i="5"/>
  <c r="K207" i="5"/>
  <c r="I206" i="5"/>
  <c r="M190" i="5"/>
  <c r="L190" i="5"/>
  <c r="J190" i="5"/>
  <c r="K191" i="5"/>
  <c r="I190" i="5"/>
  <c r="M174" i="5"/>
  <c r="L174" i="5"/>
  <c r="J174" i="5"/>
  <c r="K175" i="5"/>
  <c r="I174" i="5"/>
  <c r="M158" i="5"/>
  <c r="L158" i="5"/>
  <c r="J158" i="5"/>
  <c r="K159" i="5"/>
  <c r="I158" i="5"/>
  <c r="M142" i="5"/>
  <c r="L142" i="5"/>
  <c r="J142" i="5"/>
  <c r="I142" i="5"/>
  <c r="K143" i="5"/>
  <c r="M126" i="5"/>
  <c r="L126" i="5"/>
  <c r="J126" i="5"/>
  <c r="K127" i="5"/>
  <c r="I126" i="5"/>
  <c r="M110" i="5"/>
  <c r="L110" i="5"/>
  <c r="J110" i="5"/>
  <c r="K111" i="5"/>
  <c r="I110" i="5"/>
  <c r="M94" i="5"/>
  <c r="L94" i="5"/>
  <c r="K95" i="5"/>
  <c r="J94" i="5"/>
  <c r="I94" i="5"/>
  <c r="M78" i="5"/>
  <c r="L78" i="5"/>
  <c r="K79" i="5"/>
  <c r="J78" i="5"/>
  <c r="I78" i="5"/>
  <c r="M62" i="5"/>
  <c r="L62" i="5"/>
  <c r="K63" i="5"/>
  <c r="J62" i="5"/>
  <c r="I62" i="5"/>
  <c r="M46" i="5"/>
  <c r="L46" i="5"/>
  <c r="K47" i="5"/>
  <c r="J46" i="5"/>
  <c r="I46" i="5"/>
  <c r="M30" i="5"/>
  <c r="L30" i="5"/>
  <c r="K31" i="5"/>
  <c r="J30" i="5"/>
  <c r="I30" i="5"/>
  <c r="M14" i="5"/>
  <c r="L14" i="5"/>
  <c r="K15" i="5"/>
  <c r="J14" i="5"/>
  <c r="I14" i="5"/>
  <c r="M333" i="5"/>
  <c r="L333" i="5"/>
  <c r="K334" i="5"/>
  <c r="I333" i="5"/>
  <c r="J333" i="5"/>
  <c r="M317" i="5"/>
  <c r="L317" i="5"/>
  <c r="K318" i="5"/>
  <c r="I317" i="5"/>
  <c r="J317" i="5"/>
  <c r="M301" i="5"/>
  <c r="L301" i="5"/>
  <c r="J301" i="5"/>
  <c r="K302" i="5"/>
  <c r="I301" i="5"/>
  <c r="M285" i="5"/>
  <c r="L285" i="5"/>
  <c r="J285" i="5"/>
  <c r="K286" i="5"/>
  <c r="I285" i="5"/>
  <c r="M269" i="5"/>
  <c r="L269" i="5"/>
  <c r="J269" i="5"/>
  <c r="K270" i="5"/>
  <c r="I269" i="5"/>
  <c r="M253" i="5"/>
  <c r="L253" i="5"/>
  <c r="J253" i="5"/>
  <c r="K254" i="5"/>
  <c r="I253" i="5"/>
  <c r="M237" i="5"/>
  <c r="L237" i="5"/>
  <c r="J237" i="5"/>
  <c r="K238" i="5"/>
  <c r="I237" i="5"/>
  <c r="M221" i="5"/>
  <c r="L221" i="5"/>
  <c r="J221" i="5"/>
  <c r="K222" i="5"/>
  <c r="I221" i="5"/>
  <c r="M205" i="5"/>
  <c r="L205" i="5"/>
  <c r="J205" i="5"/>
  <c r="K206" i="5"/>
  <c r="I205" i="5"/>
  <c r="M189" i="5"/>
  <c r="L189" i="5"/>
  <c r="J189" i="5"/>
  <c r="K190" i="5"/>
  <c r="I189" i="5"/>
  <c r="M173" i="5"/>
  <c r="L173" i="5"/>
  <c r="J173" i="5"/>
  <c r="K174" i="5"/>
  <c r="I173" i="5"/>
  <c r="M157" i="5"/>
  <c r="L157" i="5"/>
  <c r="J157" i="5"/>
  <c r="K158" i="5"/>
  <c r="I157" i="5"/>
  <c r="M141" i="5"/>
  <c r="L141" i="5"/>
  <c r="K142" i="5"/>
  <c r="J141" i="5"/>
  <c r="I141" i="5"/>
  <c r="M125" i="5"/>
  <c r="L125" i="5"/>
  <c r="K126" i="5"/>
  <c r="J125" i="5"/>
  <c r="I125" i="5"/>
  <c r="M109" i="5"/>
  <c r="L109" i="5"/>
  <c r="K110" i="5"/>
  <c r="J109" i="5"/>
  <c r="I109" i="5"/>
  <c r="M93" i="5"/>
  <c r="L93" i="5"/>
  <c r="K94" i="5"/>
  <c r="J93" i="5"/>
  <c r="I93" i="5"/>
  <c r="M77" i="5"/>
  <c r="L77" i="5"/>
  <c r="K78" i="5"/>
  <c r="J77" i="5"/>
  <c r="I77" i="5"/>
  <c r="M61" i="5"/>
  <c r="L61" i="5"/>
  <c r="K62" i="5"/>
  <c r="J61" i="5"/>
  <c r="I61" i="5"/>
  <c r="M45" i="5"/>
  <c r="L45" i="5"/>
  <c r="K46" i="5"/>
  <c r="J45" i="5"/>
  <c r="I45" i="5"/>
  <c r="M29" i="5"/>
  <c r="L29" i="5"/>
  <c r="K30" i="5"/>
  <c r="J29" i="5"/>
  <c r="I29" i="5"/>
  <c r="M13" i="5"/>
  <c r="L13" i="5"/>
  <c r="K14" i="5"/>
  <c r="J13" i="5"/>
  <c r="I13" i="5"/>
  <c r="M320" i="5"/>
  <c r="L320" i="5"/>
  <c r="K321" i="5"/>
  <c r="J320" i="5"/>
  <c r="I320" i="5"/>
  <c r="M304" i="5"/>
  <c r="L304" i="5"/>
  <c r="K305" i="5"/>
  <c r="J304" i="5"/>
  <c r="I304" i="5"/>
  <c r="M288" i="5"/>
  <c r="L288" i="5"/>
  <c r="K289" i="5"/>
  <c r="J288" i="5"/>
  <c r="I288" i="5"/>
  <c r="M272" i="5"/>
  <c r="L272" i="5"/>
  <c r="K273" i="5"/>
  <c r="J272" i="5"/>
  <c r="I272" i="5"/>
  <c r="M256" i="5"/>
  <c r="L256" i="5"/>
  <c r="K257" i="5"/>
  <c r="I256" i="5"/>
  <c r="J256" i="5"/>
  <c r="M240" i="5"/>
  <c r="L240" i="5"/>
  <c r="K241" i="5"/>
  <c r="I240" i="5"/>
  <c r="J240" i="5"/>
  <c r="M224" i="5"/>
  <c r="L224" i="5"/>
  <c r="K225" i="5"/>
  <c r="I224" i="5"/>
  <c r="J224" i="5"/>
  <c r="M208" i="5"/>
  <c r="L208" i="5"/>
  <c r="K209" i="5"/>
  <c r="I208" i="5"/>
  <c r="J208" i="5"/>
  <c r="M192" i="5"/>
  <c r="L192" i="5"/>
  <c r="K193" i="5"/>
  <c r="I192" i="5"/>
  <c r="J192" i="5"/>
  <c r="M176" i="5"/>
  <c r="L176" i="5"/>
  <c r="K177" i="5"/>
  <c r="I176" i="5"/>
  <c r="J176" i="5"/>
  <c r="M160" i="5"/>
  <c r="L160" i="5"/>
  <c r="K161" i="5"/>
  <c r="I160" i="5"/>
  <c r="J160" i="5"/>
  <c r="M144" i="5"/>
  <c r="L144" i="5"/>
  <c r="K145" i="5"/>
  <c r="I144" i="5"/>
  <c r="J144" i="5"/>
  <c r="M128" i="5"/>
  <c r="L128" i="5"/>
  <c r="K129" i="5"/>
  <c r="I128" i="5"/>
  <c r="J128" i="5"/>
  <c r="M112" i="5"/>
  <c r="L112" i="5"/>
  <c r="K113" i="5"/>
  <c r="I112" i="5"/>
  <c r="J112" i="5"/>
  <c r="M96" i="5"/>
  <c r="L96" i="5"/>
  <c r="K97" i="5"/>
  <c r="I96" i="5"/>
  <c r="J96" i="5"/>
  <c r="M80" i="5"/>
  <c r="L80" i="5"/>
  <c r="K81" i="5"/>
  <c r="I80" i="5"/>
  <c r="J80" i="5"/>
  <c r="M64" i="5"/>
  <c r="L64" i="5"/>
  <c r="K65" i="5"/>
  <c r="I64" i="5"/>
  <c r="J64" i="5"/>
  <c r="M48" i="5"/>
  <c r="L48" i="5"/>
  <c r="K49" i="5"/>
  <c r="I48" i="5"/>
  <c r="J48" i="5"/>
  <c r="M32" i="5"/>
  <c r="L32" i="5"/>
  <c r="K33" i="5"/>
  <c r="I32" i="5"/>
  <c r="J32" i="5"/>
  <c r="M16" i="5"/>
  <c r="L16" i="5"/>
  <c r="K17" i="5"/>
  <c r="I16" i="5"/>
  <c r="J16" i="5"/>
  <c r="M31" i="5"/>
  <c r="L31" i="5"/>
  <c r="K32" i="5"/>
  <c r="J31" i="5"/>
  <c r="I31" i="5"/>
  <c r="M95" i="5"/>
  <c r="L95" i="5"/>
  <c r="K96" i="5"/>
  <c r="J95" i="5"/>
  <c r="I95" i="5"/>
  <c r="M159" i="5"/>
  <c r="L159" i="5"/>
  <c r="J159" i="5"/>
  <c r="K160" i="5"/>
  <c r="I159" i="5"/>
  <c r="M223" i="5"/>
  <c r="L223" i="5"/>
  <c r="J223" i="5"/>
  <c r="K224" i="5"/>
  <c r="I223" i="5"/>
  <c r="M287" i="5"/>
  <c r="L287" i="5"/>
  <c r="J287" i="5"/>
  <c r="K288" i="5"/>
  <c r="I287" i="5"/>
  <c r="M339" i="5"/>
  <c r="L339" i="5"/>
  <c r="K340" i="5"/>
  <c r="J339" i="5"/>
  <c r="I339" i="5"/>
  <c r="M356" i="5"/>
  <c r="L356" i="5"/>
  <c r="K357" i="5"/>
  <c r="J356" i="5"/>
  <c r="I356" i="5"/>
  <c r="M163" i="5"/>
  <c r="L163" i="5"/>
  <c r="J163" i="5"/>
  <c r="K164" i="5"/>
  <c r="I163" i="5"/>
  <c r="M357" i="5"/>
  <c r="L357" i="5"/>
  <c r="K358" i="5"/>
  <c r="J357" i="5"/>
  <c r="I357" i="5"/>
  <c r="M243" i="5"/>
  <c r="L243" i="5"/>
  <c r="J243" i="5"/>
  <c r="K244" i="5"/>
  <c r="I243" i="5"/>
  <c r="M349" i="5"/>
  <c r="L349" i="5"/>
  <c r="K350" i="5"/>
  <c r="J349" i="5"/>
  <c r="I349" i="5"/>
  <c r="M353" i="5"/>
  <c r="K354" i="5"/>
  <c r="L353" i="5"/>
  <c r="I353" i="5"/>
  <c r="J353" i="5"/>
  <c r="M259" i="5"/>
  <c r="L259" i="5"/>
  <c r="J259" i="5"/>
  <c r="K260" i="5"/>
  <c r="I259" i="5"/>
  <c r="M183" i="5"/>
  <c r="L183" i="5"/>
  <c r="J183" i="5"/>
  <c r="K184" i="5"/>
  <c r="I183" i="5"/>
  <c r="M346" i="5"/>
  <c r="L346" i="5"/>
  <c r="K347" i="5"/>
  <c r="J346" i="5"/>
  <c r="I346" i="5"/>
  <c r="M123" i="5"/>
  <c r="L123" i="5"/>
  <c r="K124" i="5"/>
  <c r="J123" i="5"/>
  <c r="I123" i="5"/>
  <c r="M315" i="5"/>
  <c r="L315" i="5"/>
  <c r="J315" i="5"/>
  <c r="K316" i="5"/>
  <c r="I315" i="5"/>
  <c r="M326" i="5"/>
  <c r="L326" i="5"/>
  <c r="K327" i="5"/>
  <c r="J326" i="5"/>
  <c r="I326" i="5"/>
  <c r="M278" i="5"/>
  <c r="L278" i="5"/>
  <c r="K279" i="5"/>
  <c r="I278" i="5"/>
  <c r="J278" i="5"/>
  <c r="M230" i="5"/>
  <c r="L230" i="5"/>
  <c r="J230" i="5"/>
  <c r="K231" i="5"/>
  <c r="I230" i="5"/>
  <c r="M182" i="5"/>
  <c r="L182" i="5"/>
  <c r="J182" i="5"/>
  <c r="K183" i="5"/>
  <c r="I182" i="5"/>
  <c r="M134" i="5"/>
  <c r="L134" i="5"/>
  <c r="K135" i="5"/>
  <c r="J134" i="5"/>
  <c r="I134" i="5"/>
  <c r="M70" i="5"/>
  <c r="L70" i="5"/>
  <c r="K71" i="5"/>
  <c r="J70" i="5"/>
  <c r="I70" i="5"/>
  <c r="M22" i="5"/>
  <c r="L22" i="5"/>
  <c r="K23" i="5"/>
  <c r="J22" i="5"/>
  <c r="I22" i="5"/>
  <c r="M293" i="5"/>
  <c r="J293" i="5"/>
  <c r="K294" i="5"/>
  <c r="L293" i="5"/>
  <c r="I293" i="5"/>
  <c r="M245" i="5"/>
  <c r="J245" i="5"/>
  <c r="K246" i="5"/>
  <c r="L245" i="5"/>
  <c r="I245" i="5"/>
  <c r="M197" i="5"/>
  <c r="L197" i="5"/>
  <c r="J197" i="5"/>
  <c r="K198" i="5"/>
  <c r="I197" i="5"/>
  <c r="M149" i="5"/>
  <c r="L149" i="5"/>
  <c r="J149" i="5"/>
  <c r="K150" i="5"/>
  <c r="I149" i="5"/>
  <c r="M101" i="5"/>
  <c r="L101" i="5"/>
  <c r="K102" i="5"/>
  <c r="J101" i="5"/>
  <c r="I101" i="5"/>
  <c r="M53" i="5"/>
  <c r="L53" i="5"/>
  <c r="K54" i="5"/>
  <c r="J53" i="5"/>
  <c r="I53" i="5"/>
  <c r="M5" i="5"/>
  <c r="L5" i="5"/>
  <c r="K6" i="5"/>
  <c r="J5" i="5"/>
  <c r="I5" i="5"/>
  <c r="M296" i="5"/>
  <c r="L296" i="5"/>
  <c r="K297" i="5"/>
  <c r="J296" i="5"/>
  <c r="I296" i="5"/>
  <c r="M248" i="5"/>
  <c r="L248" i="5"/>
  <c r="K249" i="5"/>
  <c r="I248" i="5"/>
  <c r="J248" i="5"/>
  <c r="M200" i="5"/>
  <c r="L200" i="5"/>
  <c r="K201" i="5"/>
  <c r="I200" i="5"/>
  <c r="J200" i="5"/>
  <c r="M168" i="5"/>
  <c r="L168" i="5"/>
  <c r="K169" i="5"/>
  <c r="I168" i="5"/>
  <c r="J168" i="5"/>
  <c r="M120" i="5"/>
  <c r="L120" i="5"/>
  <c r="I120" i="5"/>
  <c r="K121" i="5"/>
  <c r="J120" i="5"/>
  <c r="M72" i="5"/>
  <c r="L72" i="5"/>
  <c r="K73" i="5"/>
  <c r="I72" i="5"/>
  <c r="J72" i="5"/>
  <c r="M24" i="5"/>
  <c r="L24" i="5"/>
  <c r="K25" i="5"/>
  <c r="I24" i="5"/>
  <c r="J24" i="5"/>
  <c r="M127" i="5"/>
  <c r="L127" i="5"/>
  <c r="K128" i="5"/>
  <c r="J127" i="5"/>
  <c r="I127" i="5"/>
  <c r="L319" i="5"/>
  <c r="M319" i="5"/>
  <c r="J319" i="5"/>
  <c r="K320" i="5"/>
  <c r="I319" i="5"/>
  <c r="M35" i="5"/>
  <c r="K36" i="5"/>
  <c r="L35" i="5"/>
  <c r="J35" i="5"/>
  <c r="I35" i="5"/>
  <c r="M115" i="5"/>
  <c r="L115" i="5"/>
  <c r="J115" i="5"/>
  <c r="K116" i="5"/>
  <c r="I115" i="5"/>
  <c r="M147" i="5"/>
  <c r="L147" i="5"/>
  <c r="J147" i="5"/>
  <c r="K148" i="5"/>
  <c r="I147" i="5"/>
  <c r="M15" i="5"/>
  <c r="L15" i="5"/>
  <c r="K16" i="5"/>
  <c r="J15" i="5"/>
  <c r="I15" i="5"/>
  <c r="M71" i="5"/>
  <c r="L71" i="5"/>
  <c r="K72" i="5"/>
  <c r="J71" i="5"/>
  <c r="I71" i="5"/>
  <c r="M263" i="5"/>
  <c r="L263" i="5"/>
  <c r="J263" i="5"/>
  <c r="K264" i="5"/>
  <c r="I263" i="5"/>
  <c r="M75" i="5"/>
  <c r="L75" i="5"/>
  <c r="K76" i="5"/>
  <c r="J75" i="5"/>
  <c r="I75" i="5"/>
  <c r="M267" i="5"/>
  <c r="L267" i="5"/>
  <c r="J267" i="5"/>
  <c r="K268" i="5"/>
  <c r="I267" i="5"/>
  <c r="M338" i="5"/>
  <c r="L338" i="5"/>
  <c r="K339" i="5"/>
  <c r="J338" i="5"/>
  <c r="I338" i="5"/>
  <c r="L290" i="5"/>
  <c r="M290" i="5"/>
  <c r="K291" i="5"/>
  <c r="J290" i="5"/>
  <c r="I290" i="5"/>
  <c r="M39" i="5"/>
  <c r="L39" i="5"/>
  <c r="K40" i="5"/>
  <c r="J39" i="5"/>
  <c r="I39" i="5"/>
  <c r="M103" i="5"/>
  <c r="L103" i="5"/>
  <c r="K104" i="5"/>
  <c r="J103" i="5"/>
  <c r="I103" i="5"/>
  <c r="M167" i="5"/>
  <c r="L167" i="5"/>
  <c r="J167" i="5"/>
  <c r="K168" i="5"/>
  <c r="I167" i="5"/>
  <c r="M231" i="5"/>
  <c r="L231" i="5"/>
  <c r="J231" i="5"/>
  <c r="K232" i="5"/>
  <c r="I231" i="5"/>
  <c r="M295" i="5"/>
  <c r="L295" i="5"/>
  <c r="J295" i="5"/>
  <c r="K296" i="5"/>
  <c r="I295" i="5"/>
  <c r="M341" i="5"/>
  <c r="K342" i="5"/>
  <c r="L341" i="5"/>
  <c r="J341" i="5"/>
  <c r="I341" i="5"/>
  <c r="M358" i="5"/>
  <c r="L358" i="5"/>
  <c r="K359" i="5"/>
  <c r="J358" i="5"/>
  <c r="I358" i="5"/>
  <c r="M43" i="5"/>
  <c r="L43" i="5"/>
  <c r="K44" i="5"/>
  <c r="J43" i="5"/>
  <c r="I43" i="5"/>
  <c r="M107" i="5"/>
  <c r="L107" i="5"/>
  <c r="K108" i="5"/>
  <c r="J107" i="5"/>
  <c r="I107" i="5"/>
  <c r="M171" i="5"/>
  <c r="J171" i="5"/>
  <c r="L171" i="5"/>
  <c r="K172" i="5"/>
  <c r="I171" i="5"/>
  <c r="M235" i="5"/>
  <c r="L235" i="5"/>
  <c r="J235" i="5"/>
  <c r="K236" i="5"/>
  <c r="I235" i="5"/>
  <c r="M299" i="5"/>
  <c r="L299" i="5"/>
  <c r="J299" i="5"/>
  <c r="K300" i="5"/>
  <c r="I299" i="5"/>
  <c r="L343" i="5"/>
  <c r="M343" i="5"/>
  <c r="K344" i="5"/>
  <c r="J343" i="5"/>
  <c r="I343" i="5"/>
  <c r="M359" i="5"/>
  <c r="L359" i="5"/>
  <c r="K360" i="5"/>
  <c r="I359" i="5"/>
  <c r="J359" i="5"/>
  <c r="M330" i="5"/>
  <c r="L330" i="5"/>
  <c r="K331" i="5"/>
  <c r="J330" i="5"/>
  <c r="I330" i="5"/>
  <c r="M314" i="5"/>
  <c r="L314" i="5"/>
  <c r="K315" i="5"/>
  <c r="J314" i="5"/>
  <c r="I314" i="5"/>
  <c r="M298" i="5"/>
  <c r="L298" i="5"/>
  <c r="K299" i="5"/>
  <c r="J298" i="5"/>
  <c r="I298" i="5"/>
  <c r="M282" i="5"/>
  <c r="L282" i="5"/>
  <c r="K283" i="5"/>
  <c r="J282" i="5"/>
  <c r="I282" i="5"/>
  <c r="M266" i="5"/>
  <c r="L266" i="5"/>
  <c r="K267" i="5"/>
  <c r="J266" i="5"/>
  <c r="I266" i="5"/>
  <c r="M250" i="5"/>
  <c r="L250" i="5"/>
  <c r="J250" i="5"/>
  <c r="K251" i="5"/>
  <c r="I250" i="5"/>
  <c r="M234" i="5"/>
  <c r="L234" i="5"/>
  <c r="J234" i="5"/>
  <c r="K235" i="5"/>
  <c r="I234" i="5"/>
  <c r="M218" i="5"/>
  <c r="L218" i="5"/>
  <c r="J218" i="5"/>
  <c r="K219" i="5"/>
  <c r="I218" i="5"/>
  <c r="M202" i="5"/>
  <c r="L202" i="5"/>
  <c r="J202" i="5"/>
  <c r="K203" i="5"/>
  <c r="I202" i="5"/>
  <c r="M186" i="5"/>
  <c r="L186" i="5"/>
  <c r="J186" i="5"/>
  <c r="K187" i="5"/>
  <c r="I186" i="5"/>
  <c r="M170" i="5"/>
  <c r="L170" i="5"/>
  <c r="J170" i="5"/>
  <c r="K171" i="5"/>
  <c r="I170" i="5"/>
  <c r="M154" i="5"/>
  <c r="L154" i="5"/>
  <c r="J154" i="5"/>
  <c r="K155" i="5"/>
  <c r="I154" i="5"/>
  <c r="M138" i="5"/>
  <c r="L138" i="5"/>
  <c r="K139" i="5"/>
  <c r="J138" i="5"/>
  <c r="I138" i="5"/>
  <c r="M122" i="5"/>
  <c r="L122" i="5"/>
  <c r="K123" i="5"/>
  <c r="J122" i="5"/>
  <c r="I122" i="5"/>
  <c r="M106" i="5"/>
  <c r="L106" i="5"/>
  <c r="K107" i="5"/>
  <c r="J106" i="5"/>
  <c r="I106" i="5"/>
  <c r="M90" i="5"/>
  <c r="L90" i="5"/>
  <c r="J90" i="5"/>
  <c r="K91" i="5"/>
  <c r="I90" i="5"/>
  <c r="M74" i="5"/>
  <c r="L74" i="5"/>
  <c r="J74" i="5"/>
  <c r="K75" i="5"/>
  <c r="I74" i="5"/>
  <c r="M58" i="5"/>
  <c r="L58" i="5"/>
  <c r="J58" i="5"/>
  <c r="K59" i="5"/>
  <c r="I58" i="5"/>
  <c r="M42" i="5"/>
  <c r="L42" i="5"/>
  <c r="J42" i="5"/>
  <c r="K43" i="5"/>
  <c r="I42" i="5"/>
  <c r="M26" i="5"/>
  <c r="L26" i="5"/>
  <c r="J26" i="5"/>
  <c r="K27" i="5"/>
  <c r="I26" i="5"/>
  <c r="M10" i="5"/>
  <c r="L10" i="5"/>
  <c r="J10" i="5"/>
  <c r="K11" i="5"/>
  <c r="I10" i="5"/>
  <c r="M329" i="5"/>
  <c r="K330" i="5"/>
  <c r="L329" i="5"/>
  <c r="J329" i="5"/>
  <c r="I329" i="5"/>
  <c r="M313" i="5"/>
  <c r="K314" i="5"/>
  <c r="I313" i="5"/>
  <c r="L313" i="5"/>
  <c r="J313" i="5"/>
  <c r="M297" i="5"/>
  <c r="J297" i="5"/>
  <c r="K298" i="5"/>
  <c r="I297" i="5"/>
  <c r="L297" i="5"/>
  <c r="M281" i="5"/>
  <c r="J281" i="5"/>
  <c r="K282" i="5"/>
  <c r="L281" i="5"/>
  <c r="I281" i="5"/>
  <c r="M265" i="5"/>
  <c r="J265" i="5"/>
  <c r="K266" i="5"/>
  <c r="L265" i="5"/>
  <c r="I265" i="5"/>
  <c r="M249" i="5"/>
  <c r="J249" i="5"/>
  <c r="K250" i="5"/>
  <c r="I249" i="5"/>
  <c r="L249" i="5"/>
  <c r="M233" i="5"/>
  <c r="J233" i="5"/>
  <c r="K234" i="5"/>
  <c r="I233" i="5"/>
  <c r="L233" i="5"/>
  <c r="M217" i="5"/>
  <c r="L217" i="5"/>
  <c r="J217" i="5"/>
  <c r="K218" i="5"/>
  <c r="I217" i="5"/>
  <c r="M201" i="5"/>
  <c r="L201" i="5"/>
  <c r="J201" i="5"/>
  <c r="K202" i="5"/>
  <c r="I201" i="5"/>
  <c r="M185" i="5"/>
  <c r="L185" i="5"/>
  <c r="J185" i="5"/>
  <c r="K186" i="5"/>
  <c r="I185" i="5"/>
  <c r="M169" i="5"/>
  <c r="L169" i="5"/>
  <c r="J169" i="5"/>
  <c r="K170" i="5"/>
  <c r="I169" i="5"/>
  <c r="M153" i="5"/>
  <c r="L153" i="5"/>
  <c r="J153" i="5"/>
  <c r="K154" i="5"/>
  <c r="I153" i="5"/>
  <c r="M137" i="5"/>
  <c r="L137" i="5"/>
  <c r="K138" i="5"/>
  <c r="J137" i="5"/>
  <c r="I137" i="5"/>
  <c r="M121" i="5"/>
  <c r="L121" i="5"/>
  <c r="K122" i="5"/>
  <c r="J121" i="5"/>
  <c r="I121" i="5"/>
  <c r="M105" i="5"/>
  <c r="L105" i="5"/>
  <c r="K106" i="5"/>
  <c r="J105" i="5"/>
  <c r="I105" i="5"/>
  <c r="M89" i="5"/>
  <c r="L89" i="5"/>
  <c r="K90" i="5"/>
  <c r="J89" i="5"/>
  <c r="I89" i="5"/>
  <c r="M73" i="5"/>
  <c r="L73" i="5"/>
  <c r="K74" i="5"/>
  <c r="J73" i="5"/>
  <c r="I73" i="5"/>
  <c r="M57" i="5"/>
  <c r="L57" i="5"/>
  <c r="K58" i="5"/>
  <c r="J57" i="5"/>
  <c r="I57" i="5"/>
  <c r="M41" i="5"/>
  <c r="L41" i="5"/>
  <c r="K42" i="5"/>
  <c r="J41" i="5"/>
  <c r="I41" i="5"/>
  <c r="M25" i="5"/>
  <c r="L25" i="5"/>
  <c r="K26" i="5"/>
  <c r="J25" i="5"/>
  <c r="I25" i="5"/>
  <c r="M9" i="5"/>
  <c r="L9" i="5"/>
  <c r="K10" i="5"/>
  <c r="J9" i="5"/>
  <c r="I9" i="5"/>
  <c r="M316" i="5"/>
  <c r="L316" i="5"/>
  <c r="K317" i="5"/>
  <c r="I316" i="5"/>
  <c r="J316" i="5"/>
  <c r="M300" i="5"/>
  <c r="L300" i="5"/>
  <c r="K301" i="5"/>
  <c r="I300" i="5"/>
  <c r="J300" i="5"/>
  <c r="M284" i="5"/>
  <c r="L284" i="5"/>
  <c r="K285" i="5"/>
  <c r="I284" i="5"/>
  <c r="J284" i="5"/>
  <c r="M268" i="5"/>
  <c r="L268" i="5"/>
  <c r="K269" i="5"/>
  <c r="I268" i="5"/>
  <c r="J268" i="5"/>
  <c r="M252" i="5"/>
  <c r="L252" i="5"/>
  <c r="K253" i="5"/>
  <c r="J252" i="5"/>
  <c r="I252" i="5"/>
  <c r="M236" i="5"/>
  <c r="L236" i="5"/>
  <c r="K237" i="5"/>
  <c r="J236" i="5"/>
  <c r="I236" i="5"/>
  <c r="M220" i="5"/>
  <c r="L220" i="5"/>
  <c r="K221" i="5"/>
  <c r="J220" i="5"/>
  <c r="I220" i="5"/>
  <c r="M204" i="5"/>
  <c r="L204" i="5"/>
  <c r="K205" i="5"/>
  <c r="J204" i="5"/>
  <c r="I204" i="5"/>
  <c r="M188" i="5"/>
  <c r="L188" i="5"/>
  <c r="K189" i="5"/>
  <c r="J188" i="5"/>
  <c r="I188" i="5"/>
  <c r="M172" i="5"/>
  <c r="L172" i="5"/>
  <c r="K173" i="5"/>
  <c r="J172" i="5"/>
  <c r="I172" i="5"/>
  <c r="M156" i="5"/>
  <c r="L156" i="5"/>
  <c r="K157" i="5"/>
  <c r="J156" i="5"/>
  <c r="I156" i="5"/>
  <c r="M140" i="5"/>
  <c r="L140" i="5"/>
  <c r="K141" i="5"/>
  <c r="J140" i="5"/>
  <c r="I140" i="5"/>
  <c r="M124" i="5"/>
  <c r="L124" i="5"/>
  <c r="K125" i="5"/>
  <c r="J124" i="5"/>
  <c r="I124" i="5"/>
  <c r="M108" i="5"/>
  <c r="L108" i="5"/>
  <c r="K109" i="5"/>
  <c r="J108" i="5"/>
  <c r="I108" i="5"/>
  <c r="M92" i="5"/>
  <c r="L92" i="5"/>
  <c r="K93" i="5"/>
  <c r="J92" i="5"/>
  <c r="I92" i="5"/>
  <c r="M76" i="5"/>
  <c r="L76" i="5"/>
  <c r="K77" i="5"/>
  <c r="J76" i="5"/>
  <c r="I76" i="5"/>
  <c r="M60" i="5"/>
  <c r="L60" i="5"/>
  <c r="K61" i="5"/>
  <c r="J60" i="5"/>
  <c r="I60" i="5"/>
  <c r="M44" i="5"/>
  <c r="L44" i="5"/>
  <c r="K45" i="5"/>
  <c r="J44" i="5"/>
  <c r="I44" i="5"/>
  <c r="M28" i="5"/>
  <c r="L28" i="5"/>
  <c r="K29" i="5"/>
  <c r="J28" i="5"/>
  <c r="I28" i="5"/>
  <c r="M12" i="5"/>
  <c r="L12" i="5"/>
  <c r="K13" i="5"/>
  <c r="J12" i="5"/>
  <c r="I12" i="5"/>
  <c r="M47" i="5"/>
  <c r="L47" i="5"/>
  <c r="K48" i="5"/>
  <c r="J47" i="5"/>
  <c r="I47" i="5"/>
  <c r="M111" i="5"/>
  <c r="L111" i="5"/>
  <c r="K112" i="5"/>
  <c r="J111" i="5"/>
  <c r="I111" i="5"/>
  <c r="M175" i="5"/>
  <c r="L175" i="5"/>
  <c r="J175" i="5"/>
  <c r="K176" i="5"/>
  <c r="I175" i="5"/>
  <c r="M239" i="5"/>
  <c r="L239" i="5"/>
  <c r="J239" i="5"/>
  <c r="K240" i="5"/>
  <c r="I239" i="5"/>
  <c r="M303" i="5"/>
  <c r="L303" i="5"/>
  <c r="J303" i="5"/>
  <c r="K304" i="5"/>
  <c r="I303" i="5"/>
  <c r="M344" i="5"/>
  <c r="L344" i="5"/>
  <c r="K345" i="5"/>
  <c r="J344" i="5"/>
  <c r="I344" i="5"/>
  <c r="M360" i="5"/>
  <c r="L360" i="5"/>
  <c r="K361" i="5"/>
  <c r="J360" i="5"/>
  <c r="I360" i="5"/>
  <c r="M227" i="5"/>
  <c r="L227" i="5"/>
  <c r="J227" i="5"/>
  <c r="K228" i="5"/>
  <c r="I227" i="5"/>
  <c r="M83" i="5"/>
  <c r="K84" i="5"/>
  <c r="J83" i="5"/>
  <c r="L83" i="5"/>
  <c r="I83" i="5"/>
  <c r="M51" i="5"/>
  <c r="K52" i="5"/>
  <c r="L51" i="5"/>
  <c r="J51" i="5"/>
  <c r="I51" i="5"/>
  <c r="M307" i="5"/>
  <c r="L307" i="5"/>
  <c r="J307" i="5"/>
  <c r="K308" i="5"/>
  <c r="I307" i="5"/>
  <c r="M19" i="5"/>
  <c r="K20" i="5"/>
  <c r="J19" i="5"/>
  <c r="L19" i="5"/>
  <c r="I19" i="5"/>
  <c r="M67" i="5"/>
  <c r="K68" i="5"/>
  <c r="L67" i="5"/>
  <c r="J67" i="5"/>
  <c r="I67" i="5"/>
  <c r="M323" i="5"/>
  <c r="L323" i="5"/>
  <c r="K324" i="5"/>
  <c r="J323" i="5"/>
  <c r="I323" i="5"/>
  <c r="D3" i="5"/>
  <c r="E3" i="5" s="1"/>
  <c r="F3" i="5" s="1"/>
  <c r="AB14" i="5"/>
  <c r="O2" i="5"/>
  <c r="D4" i="5" l="1"/>
  <c r="E4" i="5" s="1"/>
  <c r="F4" i="5" s="1"/>
  <c r="G4" i="5" s="1"/>
  <c r="O361" i="5"/>
  <c r="N361" i="5"/>
  <c r="O360" i="5"/>
  <c r="N360" i="5"/>
  <c r="O359" i="5"/>
  <c r="N359" i="5"/>
  <c r="O358" i="5"/>
  <c r="N358" i="5"/>
  <c r="O357" i="5"/>
  <c r="N357" i="5"/>
  <c r="O356" i="5"/>
  <c r="N356" i="5"/>
  <c r="O355" i="5"/>
  <c r="N355" i="5"/>
  <c r="O354" i="5"/>
  <c r="N354" i="5"/>
  <c r="O353" i="5"/>
  <c r="N353" i="5"/>
  <c r="O352" i="5"/>
  <c r="N352" i="5"/>
  <c r="O351" i="5"/>
  <c r="N351" i="5"/>
  <c r="O350" i="5"/>
  <c r="N350" i="5"/>
  <c r="O349" i="5"/>
  <c r="N349" i="5"/>
  <c r="O348" i="5"/>
  <c r="N348" i="5"/>
  <c r="O347" i="5"/>
  <c r="N347" i="5"/>
  <c r="O346" i="5"/>
  <c r="N346" i="5"/>
  <c r="O345" i="5"/>
  <c r="N345" i="5"/>
  <c r="O344" i="5"/>
  <c r="N344" i="5"/>
  <c r="O343" i="5"/>
  <c r="N343" i="5"/>
  <c r="O342" i="5"/>
  <c r="N342" i="5"/>
  <c r="O341" i="5"/>
  <c r="N341" i="5"/>
  <c r="O340" i="5"/>
  <c r="N340" i="5"/>
  <c r="O339" i="5"/>
  <c r="N339" i="5"/>
  <c r="O338" i="5"/>
  <c r="N338" i="5"/>
  <c r="O337" i="5"/>
  <c r="N337" i="5"/>
  <c r="O336" i="5"/>
  <c r="N336" i="5"/>
  <c r="O335" i="5"/>
  <c r="N335" i="5"/>
  <c r="O334" i="5"/>
  <c r="N334" i="5"/>
  <c r="O333" i="5"/>
  <c r="N333" i="5"/>
  <c r="O332" i="5"/>
  <c r="N332" i="5"/>
  <c r="O331" i="5"/>
  <c r="N331" i="5"/>
  <c r="O330" i="5"/>
  <c r="N330" i="5"/>
  <c r="O329" i="5"/>
  <c r="N329" i="5"/>
  <c r="O328" i="5"/>
  <c r="N328" i="5"/>
  <c r="O327" i="5"/>
  <c r="N327" i="5"/>
  <c r="O326" i="5"/>
  <c r="N326" i="5"/>
  <c r="O325" i="5"/>
  <c r="N325" i="5"/>
  <c r="O324" i="5"/>
  <c r="N324" i="5"/>
  <c r="O323" i="5"/>
  <c r="N323" i="5"/>
  <c r="O322" i="5"/>
  <c r="N322" i="5"/>
  <c r="O321" i="5"/>
  <c r="N321" i="5"/>
  <c r="O320" i="5"/>
  <c r="N320" i="5"/>
  <c r="O319" i="5"/>
  <c r="N319" i="5"/>
  <c r="O318" i="5"/>
  <c r="N318" i="5"/>
  <c r="O317" i="5"/>
  <c r="N317" i="5"/>
  <c r="O316" i="5"/>
  <c r="N316" i="5"/>
  <c r="O315" i="5"/>
  <c r="N315" i="5"/>
  <c r="O314" i="5"/>
  <c r="N314" i="5"/>
  <c r="O313" i="5"/>
  <c r="N313" i="5"/>
  <c r="O312" i="5"/>
  <c r="N312" i="5"/>
  <c r="O311" i="5"/>
  <c r="N311" i="5"/>
  <c r="O310" i="5"/>
  <c r="N310" i="5"/>
  <c r="O309" i="5"/>
  <c r="N309" i="5"/>
  <c r="O308" i="5"/>
  <c r="N308" i="5"/>
  <c r="O307" i="5"/>
  <c r="N307" i="5"/>
  <c r="O306" i="5"/>
  <c r="N306" i="5"/>
  <c r="O305" i="5"/>
  <c r="N305" i="5"/>
  <c r="O304" i="5"/>
  <c r="N304" i="5"/>
  <c r="O303" i="5"/>
  <c r="N303" i="5"/>
  <c r="O302" i="5"/>
  <c r="N302" i="5"/>
  <c r="O301" i="5"/>
  <c r="N301" i="5"/>
  <c r="O300" i="5"/>
  <c r="N300" i="5"/>
  <c r="O299" i="5"/>
  <c r="N299" i="5"/>
  <c r="O298" i="5"/>
  <c r="N298" i="5"/>
  <c r="O297" i="5"/>
  <c r="N297" i="5"/>
  <c r="O296" i="5"/>
  <c r="N296" i="5"/>
  <c r="O295" i="5"/>
  <c r="N295" i="5"/>
  <c r="O294" i="5"/>
  <c r="N294" i="5"/>
  <c r="O293" i="5"/>
  <c r="N293" i="5"/>
  <c r="O292" i="5"/>
  <c r="N292" i="5"/>
  <c r="O291" i="5"/>
  <c r="N291" i="5"/>
  <c r="O290" i="5"/>
  <c r="N290" i="5"/>
  <c r="O289" i="5"/>
  <c r="N289" i="5"/>
  <c r="O288" i="5"/>
  <c r="N288" i="5"/>
  <c r="O287" i="5"/>
  <c r="N287" i="5"/>
  <c r="O286" i="5"/>
  <c r="N286" i="5"/>
  <c r="O285" i="5"/>
  <c r="N285" i="5"/>
  <c r="O284" i="5"/>
  <c r="N284" i="5"/>
  <c r="O283" i="5"/>
  <c r="N283" i="5"/>
  <c r="O282" i="5"/>
  <c r="N282" i="5"/>
  <c r="O281" i="5"/>
  <c r="N281" i="5"/>
  <c r="O280" i="5"/>
  <c r="N280" i="5"/>
  <c r="O279" i="5"/>
  <c r="N279" i="5"/>
  <c r="O278" i="5"/>
  <c r="N278" i="5"/>
  <c r="O277" i="5"/>
  <c r="N277" i="5"/>
  <c r="O276" i="5"/>
  <c r="N276" i="5"/>
  <c r="O275" i="5"/>
  <c r="N275" i="5"/>
  <c r="O274" i="5"/>
  <c r="N274" i="5"/>
  <c r="O273" i="5"/>
  <c r="N273" i="5"/>
  <c r="O272" i="5"/>
  <c r="N272" i="5"/>
  <c r="O271" i="5"/>
  <c r="N271" i="5"/>
  <c r="O270" i="5"/>
  <c r="N270" i="5"/>
  <c r="O269" i="5"/>
  <c r="N269" i="5"/>
  <c r="O268" i="5"/>
  <c r="N268" i="5"/>
  <c r="O267" i="5"/>
  <c r="N267" i="5"/>
  <c r="O266" i="5"/>
  <c r="N266" i="5"/>
  <c r="O265" i="5"/>
  <c r="N265" i="5"/>
  <c r="O264" i="5"/>
  <c r="N264" i="5"/>
  <c r="O263" i="5"/>
  <c r="N263" i="5"/>
  <c r="O262" i="5"/>
  <c r="N262" i="5"/>
  <c r="O261" i="5"/>
  <c r="N261" i="5"/>
  <c r="O260" i="5"/>
  <c r="N260" i="5"/>
  <c r="O259" i="5"/>
  <c r="N259" i="5"/>
  <c r="O258" i="5"/>
  <c r="N258" i="5"/>
  <c r="O257" i="5"/>
  <c r="N257" i="5"/>
  <c r="O256" i="5"/>
  <c r="N256" i="5"/>
  <c r="O255" i="5"/>
  <c r="N255" i="5"/>
  <c r="O254" i="5"/>
  <c r="N254" i="5"/>
  <c r="O253" i="5"/>
  <c r="N253" i="5"/>
  <c r="O252" i="5"/>
  <c r="N252" i="5"/>
  <c r="O251" i="5"/>
  <c r="N251" i="5"/>
  <c r="O250" i="5"/>
  <c r="N250" i="5"/>
  <c r="O249" i="5"/>
  <c r="N249" i="5"/>
  <c r="O248" i="5"/>
  <c r="N248" i="5"/>
  <c r="O247" i="5"/>
  <c r="N247" i="5"/>
  <c r="O246" i="5"/>
  <c r="N246" i="5"/>
  <c r="O245" i="5"/>
  <c r="N245" i="5"/>
  <c r="O244" i="5"/>
  <c r="N244" i="5"/>
  <c r="O243" i="5"/>
  <c r="N243" i="5"/>
  <c r="O242" i="5"/>
  <c r="N242" i="5"/>
  <c r="O241" i="5"/>
  <c r="N241" i="5"/>
  <c r="O240" i="5"/>
  <c r="N240" i="5"/>
  <c r="O239" i="5"/>
  <c r="N239" i="5"/>
  <c r="O238" i="5"/>
  <c r="N238" i="5"/>
  <c r="O237" i="5"/>
  <c r="N237" i="5"/>
  <c r="O236" i="5"/>
  <c r="N236" i="5"/>
  <c r="O235" i="5"/>
  <c r="N235" i="5"/>
  <c r="O234" i="5"/>
  <c r="N234" i="5"/>
  <c r="O233" i="5"/>
  <c r="N233" i="5"/>
  <c r="O232" i="5"/>
  <c r="N232" i="5"/>
  <c r="O231" i="5"/>
  <c r="N231" i="5"/>
  <c r="O230" i="5"/>
  <c r="N230" i="5"/>
  <c r="O229" i="5"/>
  <c r="N229" i="5"/>
  <c r="O228" i="5"/>
  <c r="N228" i="5"/>
  <c r="O227" i="5"/>
  <c r="N227" i="5"/>
  <c r="O226" i="5"/>
  <c r="N226" i="5"/>
  <c r="O225" i="5"/>
  <c r="N225" i="5"/>
  <c r="O224" i="5"/>
  <c r="N224" i="5"/>
  <c r="O223" i="5"/>
  <c r="N223" i="5"/>
  <c r="O222" i="5"/>
  <c r="N222" i="5"/>
  <c r="O221" i="5"/>
  <c r="N221" i="5"/>
  <c r="O220" i="5"/>
  <c r="N220" i="5"/>
  <c r="O219" i="5"/>
  <c r="N219" i="5"/>
  <c r="O218" i="5"/>
  <c r="N218" i="5"/>
  <c r="O217" i="5"/>
  <c r="N217" i="5"/>
  <c r="O216" i="5"/>
  <c r="N216" i="5"/>
  <c r="O215" i="5"/>
  <c r="N215" i="5"/>
  <c r="O214" i="5"/>
  <c r="N214" i="5"/>
  <c r="O213" i="5"/>
  <c r="N213" i="5"/>
  <c r="O212" i="5"/>
  <c r="N212" i="5"/>
  <c r="O211" i="5"/>
  <c r="N211" i="5"/>
  <c r="O210" i="5"/>
  <c r="N210" i="5"/>
  <c r="O209" i="5"/>
  <c r="N209" i="5"/>
  <c r="O208" i="5"/>
  <c r="N208" i="5"/>
  <c r="O207" i="5"/>
  <c r="N207" i="5"/>
  <c r="O206" i="5"/>
  <c r="N206" i="5"/>
  <c r="O205" i="5"/>
  <c r="N205" i="5"/>
  <c r="O204" i="5"/>
  <c r="N204" i="5"/>
  <c r="O203" i="5"/>
  <c r="N203" i="5"/>
  <c r="O202" i="5"/>
  <c r="N202" i="5"/>
  <c r="O201" i="5"/>
  <c r="N201" i="5"/>
  <c r="O200" i="5"/>
  <c r="N200" i="5"/>
  <c r="O199" i="5"/>
  <c r="N199" i="5"/>
  <c r="O198" i="5"/>
  <c r="N198" i="5"/>
  <c r="O197" i="5"/>
  <c r="N197" i="5"/>
  <c r="O196" i="5"/>
  <c r="N196" i="5"/>
  <c r="O195" i="5"/>
  <c r="N195" i="5"/>
  <c r="O194" i="5"/>
  <c r="N194" i="5"/>
  <c r="O193" i="5"/>
  <c r="N193" i="5"/>
  <c r="O192" i="5"/>
  <c r="N192" i="5"/>
  <c r="O191" i="5"/>
  <c r="N191" i="5"/>
  <c r="O190" i="5"/>
  <c r="N190" i="5"/>
  <c r="O189" i="5"/>
  <c r="N189" i="5"/>
  <c r="O188" i="5"/>
  <c r="N188" i="5"/>
  <c r="O187" i="5"/>
  <c r="N187" i="5"/>
  <c r="O186" i="5"/>
  <c r="N186" i="5"/>
  <c r="O185" i="5"/>
  <c r="N185" i="5"/>
  <c r="O184" i="5"/>
  <c r="N184" i="5"/>
  <c r="O183" i="5"/>
  <c r="N183" i="5"/>
  <c r="O182" i="5"/>
  <c r="N182" i="5"/>
  <c r="O181" i="5"/>
  <c r="N181" i="5"/>
  <c r="O180" i="5"/>
  <c r="N180" i="5"/>
  <c r="O179" i="5"/>
  <c r="N179" i="5"/>
  <c r="O178" i="5"/>
  <c r="N178" i="5"/>
  <c r="O177" i="5"/>
  <c r="N177" i="5"/>
  <c r="O176" i="5"/>
  <c r="N176" i="5"/>
  <c r="O175" i="5"/>
  <c r="N175" i="5"/>
  <c r="O174" i="5"/>
  <c r="N174" i="5"/>
  <c r="O173" i="5"/>
  <c r="N173" i="5"/>
  <c r="O172" i="5"/>
  <c r="N172" i="5"/>
  <c r="O171" i="5"/>
  <c r="N171" i="5"/>
  <c r="O170" i="5"/>
  <c r="N170" i="5"/>
  <c r="O169" i="5"/>
  <c r="N169" i="5"/>
  <c r="O168" i="5"/>
  <c r="N168" i="5"/>
  <c r="O167" i="5"/>
  <c r="N167" i="5"/>
  <c r="O166" i="5"/>
  <c r="N166" i="5"/>
  <c r="O165" i="5"/>
  <c r="N165" i="5"/>
  <c r="O164" i="5"/>
  <c r="N164" i="5"/>
  <c r="O163" i="5"/>
  <c r="N163" i="5"/>
  <c r="O162" i="5"/>
  <c r="N162" i="5"/>
  <c r="O161" i="5"/>
  <c r="N161" i="5"/>
  <c r="O160" i="5"/>
  <c r="N160" i="5"/>
  <c r="O159" i="5"/>
  <c r="N159" i="5"/>
  <c r="O158" i="5"/>
  <c r="N158" i="5"/>
  <c r="O157" i="5"/>
  <c r="N157" i="5"/>
  <c r="O156" i="5"/>
  <c r="N156" i="5"/>
  <c r="O155" i="5"/>
  <c r="N155" i="5"/>
  <c r="O154" i="5"/>
  <c r="N154" i="5"/>
  <c r="O153" i="5"/>
  <c r="N153" i="5"/>
  <c r="O152" i="5"/>
  <c r="N152" i="5"/>
  <c r="O151" i="5"/>
  <c r="N151" i="5"/>
  <c r="O150" i="5"/>
  <c r="N150" i="5"/>
  <c r="O149" i="5"/>
  <c r="N149" i="5"/>
  <c r="O148" i="5"/>
  <c r="N148" i="5"/>
  <c r="O147" i="5"/>
  <c r="N147" i="5"/>
  <c r="O146" i="5"/>
  <c r="N146" i="5"/>
  <c r="O145" i="5"/>
  <c r="N145" i="5"/>
  <c r="O144" i="5"/>
  <c r="N144" i="5"/>
  <c r="O143" i="5"/>
  <c r="N143" i="5"/>
  <c r="O142" i="5"/>
  <c r="N142" i="5"/>
  <c r="O141" i="5"/>
  <c r="N141" i="5"/>
  <c r="O140" i="5"/>
  <c r="N140" i="5"/>
  <c r="O139" i="5"/>
  <c r="N139" i="5"/>
  <c r="O138" i="5"/>
  <c r="N138" i="5"/>
  <c r="O137" i="5"/>
  <c r="N137" i="5"/>
  <c r="O136" i="5"/>
  <c r="N136" i="5"/>
  <c r="O135" i="5"/>
  <c r="N135" i="5"/>
  <c r="O134" i="5"/>
  <c r="N134" i="5"/>
  <c r="O133" i="5"/>
  <c r="N133" i="5"/>
  <c r="O132" i="5"/>
  <c r="N132" i="5"/>
  <c r="O131" i="5"/>
  <c r="N131" i="5"/>
  <c r="O130" i="5"/>
  <c r="N130" i="5"/>
  <c r="O129" i="5"/>
  <c r="N129" i="5"/>
  <c r="O128" i="5"/>
  <c r="N128" i="5"/>
  <c r="O127" i="5"/>
  <c r="N127" i="5"/>
  <c r="O126" i="5"/>
  <c r="N126" i="5"/>
  <c r="O125" i="5"/>
  <c r="N125" i="5"/>
  <c r="O124" i="5"/>
  <c r="N124" i="5"/>
  <c r="O123" i="5"/>
  <c r="N123" i="5"/>
  <c r="O122" i="5"/>
  <c r="N122" i="5"/>
  <c r="O121" i="5"/>
  <c r="N121" i="5"/>
  <c r="O120" i="5"/>
  <c r="N120" i="5"/>
  <c r="O119" i="5"/>
  <c r="N119" i="5"/>
  <c r="O118" i="5"/>
  <c r="N118" i="5"/>
  <c r="O117" i="5"/>
  <c r="N117" i="5"/>
  <c r="O116" i="5"/>
  <c r="N116" i="5"/>
  <c r="O115" i="5"/>
  <c r="N115" i="5"/>
  <c r="O114" i="5"/>
  <c r="N114" i="5"/>
  <c r="O113" i="5"/>
  <c r="N113" i="5"/>
  <c r="O112" i="5"/>
  <c r="N112" i="5"/>
  <c r="O111" i="5"/>
  <c r="N111" i="5"/>
  <c r="O110" i="5"/>
  <c r="N110" i="5"/>
  <c r="O109" i="5"/>
  <c r="N109" i="5"/>
  <c r="O108" i="5"/>
  <c r="N108" i="5"/>
  <c r="O107" i="5"/>
  <c r="N107" i="5"/>
  <c r="O106" i="5"/>
  <c r="N106" i="5"/>
  <c r="O105" i="5"/>
  <c r="N105" i="5"/>
  <c r="O104" i="5"/>
  <c r="N104" i="5"/>
  <c r="O103" i="5"/>
  <c r="N103" i="5"/>
  <c r="O102" i="5"/>
  <c r="N102" i="5"/>
  <c r="O101" i="5"/>
  <c r="N101" i="5"/>
  <c r="O100" i="5"/>
  <c r="N100" i="5"/>
  <c r="O99" i="5"/>
  <c r="N99" i="5"/>
  <c r="O98" i="5"/>
  <c r="N98" i="5"/>
  <c r="O97" i="5"/>
  <c r="N97" i="5"/>
  <c r="O96" i="5"/>
  <c r="N96" i="5"/>
  <c r="O95" i="5"/>
  <c r="N95" i="5"/>
  <c r="O94" i="5"/>
  <c r="N94" i="5"/>
  <c r="O93" i="5"/>
  <c r="N93" i="5"/>
  <c r="O92" i="5"/>
  <c r="N92" i="5"/>
  <c r="O91" i="5"/>
  <c r="N91" i="5"/>
  <c r="O90" i="5"/>
  <c r="N90" i="5"/>
  <c r="O89" i="5"/>
  <c r="N89" i="5"/>
  <c r="O88" i="5"/>
  <c r="N88" i="5"/>
  <c r="O87" i="5"/>
  <c r="N87" i="5"/>
  <c r="O86" i="5"/>
  <c r="N86" i="5"/>
  <c r="O85" i="5"/>
  <c r="N85" i="5"/>
  <c r="O84" i="5"/>
  <c r="N84" i="5"/>
  <c r="O83" i="5"/>
  <c r="N83" i="5"/>
  <c r="O82" i="5"/>
  <c r="N82" i="5"/>
  <c r="O81" i="5"/>
  <c r="N81" i="5"/>
  <c r="O80" i="5"/>
  <c r="N80" i="5"/>
  <c r="O79" i="5"/>
  <c r="N79" i="5"/>
  <c r="O78" i="5"/>
  <c r="N78" i="5"/>
  <c r="O77" i="5"/>
  <c r="N77" i="5"/>
  <c r="O76" i="5"/>
  <c r="N76" i="5"/>
  <c r="O75" i="5"/>
  <c r="N75" i="5"/>
  <c r="O74" i="5"/>
  <c r="N74" i="5"/>
  <c r="O73" i="5"/>
  <c r="N73" i="5"/>
  <c r="O72" i="5"/>
  <c r="N72" i="5"/>
  <c r="O71" i="5"/>
  <c r="N71" i="5"/>
  <c r="O70" i="5"/>
  <c r="N70" i="5"/>
  <c r="O69" i="5"/>
  <c r="N69" i="5"/>
  <c r="O68" i="5"/>
  <c r="N68" i="5"/>
  <c r="O67" i="5"/>
  <c r="N67" i="5"/>
  <c r="O66" i="5"/>
  <c r="N66" i="5"/>
  <c r="O65" i="5"/>
  <c r="N65" i="5"/>
  <c r="O64" i="5"/>
  <c r="N64" i="5"/>
  <c r="O63" i="5"/>
  <c r="N63" i="5"/>
  <c r="O62" i="5"/>
  <c r="N62" i="5"/>
  <c r="O61" i="5"/>
  <c r="N61" i="5"/>
  <c r="O60" i="5"/>
  <c r="N60" i="5"/>
  <c r="O59" i="5"/>
  <c r="N59" i="5"/>
  <c r="O58" i="5"/>
  <c r="N58" i="5"/>
  <c r="O57" i="5"/>
  <c r="N57" i="5"/>
  <c r="O56" i="5"/>
  <c r="N56" i="5"/>
  <c r="O55" i="5"/>
  <c r="N55" i="5"/>
  <c r="O54" i="5"/>
  <c r="N54" i="5"/>
  <c r="O53" i="5"/>
  <c r="N53" i="5"/>
  <c r="O52" i="5"/>
  <c r="N52" i="5"/>
  <c r="O51" i="5"/>
  <c r="N51" i="5"/>
  <c r="O50" i="5"/>
  <c r="N50" i="5"/>
  <c r="O49" i="5"/>
  <c r="N49" i="5"/>
  <c r="O48" i="5"/>
  <c r="N48" i="5"/>
  <c r="O47" i="5"/>
  <c r="N47" i="5"/>
  <c r="O46" i="5"/>
  <c r="N46" i="5"/>
  <c r="O45" i="5"/>
  <c r="N45" i="5"/>
  <c r="O44" i="5"/>
  <c r="N44" i="5"/>
  <c r="O43" i="5"/>
  <c r="N43" i="5"/>
  <c r="O42" i="5"/>
  <c r="N42" i="5"/>
  <c r="O41" i="5"/>
  <c r="N41" i="5"/>
  <c r="O40" i="5"/>
  <c r="N40" i="5"/>
  <c r="O39" i="5"/>
  <c r="N39" i="5"/>
  <c r="O38" i="5"/>
  <c r="N38" i="5"/>
  <c r="O37" i="5"/>
  <c r="N37" i="5"/>
  <c r="O36" i="5"/>
  <c r="N36" i="5"/>
  <c r="O35" i="5"/>
  <c r="N35" i="5"/>
  <c r="O34" i="5"/>
  <c r="N34" i="5"/>
  <c r="O33" i="5"/>
  <c r="N33" i="5"/>
  <c r="O32" i="5"/>
  <c r="N32" i="5"/>
  <c r="O31" i="5"/>
  <c r="N31" i="5"/>
  <c r="O30" i="5"/>
  <c r="N30" i="5"/>
  <c r="O29" i="5"/>
  <c r="N29" i="5"/>
  <c r="O28" i="5"/>
  <c r="N28" i="5"/>
  <c r="O27" i="5"/>
  <c r="N27" i="5"/>
  <c r="O26" i="5"/>
  <c r="N26" i="5"/>
  <c r="O25" i="5"/>
  <c r="N25" i="5"/>
  <c r="O24" i="5"/>
  <c r="N24" i="5"/>
  <c r="O23" i="5"/>
  <c r="N23" i="5"/>
  <c r="O22" i="5"/>
  <c r="N22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O6" i="5"/>
  <c r="N6" i="5"/>
  <c r="O5" i="5"/>
  <c r="N5" i="5"/>
  <c r="O4" i="5"/>
  <c r="N4" i="5"/>
  <c r="O3" i="5"/>
  <c r="N3" i="5"/>
  <c r="G3" i="5"/>
  <c r="N2" i="5"/>
  <c r="G2" i="5"/>
  <c r="D5" i="5" l="1"/>
  <c r="E5" i="5" s="1"/>
  <c r="F5" i="5" s="1"/>
  <c r="D6" i="5" l="1"/>
  <c r="E6" i="5" s="1"/>
  <c r="F6" i="5" s="1"/>
  <c r="G5" i="5"/>
  <c r="K362" i="5"/>
  <c r="W17" i="5" s="1"/>
  <c r="M362" i="5"/>
  <c r="W19" i="5" s="1"/>
  <c r="L362" i="5"/>
  <c r="W18" i="5" s="1"/>
  <c r="Y19" i="5" l="1"/>
  <c r="J362" i="5"/>
  <c r="W16" i="5" s="1"/>
  <c r="Y16" i="5" s="1"/>
  <c r="Z16" i="5" s="1"/>
  <c r="I362" i="5"/>
  <c r="W15" i="5" s="1"/>
  <c r="X15" i="5" s="1"/>
  <c r="G6" i="5"/>
  <c r="D7" i="5"/>
  <c r="E7" i="5" s="1"/>
  <c r="F7" i="5" s="1"/>
  <c r="G7" i="5" s="1"/>
  <c r="Y17" i="5"/>
  <c r="Z17" i="5" s="1"/>
  <c r="Y18" i="5"/>
  <c r="Z18" i="5" s="1"/>
  <c r="X18" i="5"/>
  <c r="X19" i="5"/>
  <c r="X17" i="5"/>
  <c r="Z19" i="5" l="1"/>
  <c r="AB19" i="5" s="1"/>
  <c r="AB17" i="5"/>
  <c r="AB18" i="5"/>
  <c r="D8" i="5"/>
  <c r="E8" i="5" s="1"/>
  <c r="F8" i="5" s="1"/>
  <c r="AB16" i="5"/>
  <c r="X16" i="5"/>
  <c r="Y15" i="5"/>
  <c r="Z15" i="5" s="1"/>
  <c r="AB15" i="5" l="1"/>
  <c r="G8" i="5"/>
  <c r="D9" i="5"/>
  <c r="E9" i="5" s="1"/>
  <c r="F9" i="5" l="1"/>
  <c r="G9" i="5" l="1"/>
  <c r="D10" i="5"/>
  <c r="E10" i="5" s="1"/>
  <c r="F10" i="5" l="1"/>
  <c r="G10" i="5" l="1"/>
  <c r="D11" i="5"/>
  <c r="E11" i="5" s="1"/>
  <c r="F11" i="5" l="1"/>
  <c r="G11" i="5" l="1"/>
  <c r="D12" i="5"/>
  <c r="E12" i="5" s="1"/>
  <c r="F12" i="5" l="1"/>
  <c r="G12" i="5" l="1"/>
  <c r="D13" i="5"/>
  <c r="E13" i="5" s="1"/>
  <c r="F13" i="5" l="1"/>
  <c r="G13" i="5" l="1"/>
  <c r="D14" i="5"/>
  <c r="E14" i="5" s="1"/>
  <c r="F14" i="5" l="1"/>
  <c r="G14" i="5" l="1"/>
  <c r="D15" i="5"/>
  <c r="E15" i="5" s="1"/>
  <c r="F15" i="5" l="1"/>
  <c r="G15" i="5" l="1"/>
  <c r="D16" i="5"/>
  <c r="E16" i="5" s="1"/>
  <c r="F16" i="5" l="1"/>
  <c r="G16" i="5" l="1"/>
  <c r="D17" i="5"/>
  <c r="E17" i="5" s="1"/>
  <c r="F17" i="5" l="1"/>
  <c r="G17" i="5" l="1"/>
  <c r="D18" i="5"/>
  <c r="E18" i="5" s="1"/>
  <c r="F18" i="5" l="1"/>
  <c r="G18" i="5" l="1"/>
  <c r="D19" i="5"/>
  <c r="E19" i="5" s="1"/>
  <c r="F19" i="5" l="1"/>
  <c r="G19" i="5" l="1"/>
  <c r="D20" i="5"/>
  <c r="E20" i="5" s="1"/>
  <c r="F20" i="5" l="1"/>
  <c r="G20" i="5" l="1"/>
  <c r="D21" i="5"/>
  <c r="E21" i="5" s="1"/>
  <c r="F21" i="5" l="1"/>
  <c r="G21" i="5" l="1"/>
  <c r="D22" i="5"/>
  <c r="E22" i="5" s="1"/>
  <c r="F22" i="5" l="1"/>
  <c r="G22" i="5" l="1"/>
  <c r="D23" i="5"/>
  <c r="E23" i="5" s="1"/>
  <c r="F23" i="5" l="1"/>
  <c r="G23" i="5" l="1"/>
  <c r="D24" i="5"/>
  <c r="E24" i="5" s="1"/>
  <c r="F24" i="5" l="1"/>
  <c r="G24" i="5" l="1"/>
  <c r="D25" i="5"/>
  <c r="E25" i="5" s="1"/>
  <c r="F25" i="5" l="1"/>
  <c r="G25" i="5" l="1"/>
  <c r="D26" i="5"/>
  <c r="E26" i="5" s="1"/>
  <c r="F26" i="5" l="1"/>
  <c r="G26" i="5" l="1"/>
  <c r="D27" i="5"/>
  <c r="E27" i="5" s="1"/>
  <c r="F27" i="5" l="1"/>
  <c r="G27" i="5" l="1"/>
  <c r="D28" i="5"/>
  <c r="E28" i="5" s="1"/>
  <c r="F28" i="5" l="1"/>
  <c r="G28" i="5" l="1"/>
  <c r="D29" i="5"/>
  <c r="E29" i="5" s="1"/>
  <c r="F29" i="5" l="1"/>
  <c r="G29" i="5" l="1"/>
  <c r="D30" i="5"/>
  <c r="E30" i="5" s="1"/>
  <c r="F30" i="5" l="1"/>
  <c r="G30" i="5" l="1"/>
  <c r="D31" i="5"/>
  <c r="E31" i="5" s="1"/>
  <c r="F31" i="5" l="1"/>
  <c r="G31" i="5" l="1"/>
  <c r="D32" i="5"/>
  <c r="E32" i="5" s="1"/>
  <c r="F32" i="5" l="1"/>
  <c r="G32" i="5" l="1"/>
  <c r="D33" i="5"/>
  <c r="E33" i="5" s="1"/>
  <c r="F33" i="5" l="1"/>
  <c r="G33" i="5" l="1"/>
  <c r="D34" i="5"/>
  <c r="E34" i="5" s="1"/>
  <c r="F34" i="5" l="1"/>
  <c r="G34" i="5" l="1"/>
  <c r="D35" i="5"/>
  <c r="E35" i="5" s="1"/>
  <c r="F35" i="5" l="1"/>
  <c r="G35" i="5" l="1"/>
  <c r="D36" i="5"/>
  <c r="E36" i="5" s="1"/>
  <c r="F36" i="5" l="1"/>
  <c r="G36" i="5" l="1"/>
  <c r="D37" i="5"/>
  <c r="E37" i="5" s="1"/>
  <c r="F37" i="5" l="1"/>
  <c r="G37" i="5" l="1"/>
  <c r="D38" i="5"/>
  <c r="E38" i="5" s="1"/>
  <c r="F38" i="5" l="1"/>
  <c r="G38" i="5" l="1"/>
  <c r="D39" i="5"/>
  <c r="E39" i="5" s="1"/>
  <c r="F39" i="5" l="1"/>
  <c r="G39" i="5" l="1"/>
  <c r="D40" i="5"/>
  <c r="E40" i="5" s="1"/>
  <c r="F40" i="5" l="1"/>
  <c r="G40" i="5" l="1"/>
  <c r="D41" i="5"/>
  <c r="E41" i="5" s="1"/>
  <c r="F41" i="5" l="1"/>
  <c r="G41" i="5" l="1"/>
  <c r="D42" i="5"/>
  <c r="E42" i="5" s="1"/>
  <c r="F42" i="5" l="1"/>
  <c r="G42" i="5" l="1"/>
  <c r="D43" i="5"/>
  <c r="E43" i="5" s="1"/>
  <c r="F43" i="5" l="1"/>
  <c r="G43" i="5" l="1"/>
  <c r="D44" i="5"/>
  <c r="E44" i="5" s="1"/>
  <c r="F44" i="5" l="1"/>
  <c r="G44" i="5" l="1"/>
  <c r="D45" i="5"/>
  <c r="E45" i="5" s="1"/>
  <c r="F45" i="5" l="1"/>
  <c r="G45" i="5" l="1"/>
  <c r="D46" i="5"/>
  <c r="E46" i="5" s="1"/>
  <c r="F46" i="5" l="1"/>
  <c r="G46" i="5" l="1"/>
  <c r="D47" i="5"/>
  <c r="E47" i="5" s="1"/>
  <c r="F47" i="5" l="1"/>
  <c r="G47" i="5" l="1"/>
  <c r="D48" i="5"/>
  <c r="E48" i="5" s="1"/>
  <c r="F48" i="5" l="1"/>
  <c r="G48" i="5" l="1"/>
  <c r="D49" i="5"/>
  <c r="E49" i="5" s="1"/>
  <c r="F49" i="5" l="1"/>
  <c r="G49" i="5" l="1"/>
  <c r="D50" i="5"/>
  <c r="E50" i="5" s="1"/>
  <c r="F50" i="5" l="1"/>
  <c r="G50" i="5" l="1"/>
  <c r="D51" i="5"/>
  <c r="E51" i="5" s="1"/>
  <c r="F51" i="5" l="1"/>
  <c r="G51" i="5" l="1"/>
  <c r="D52" i="5"/>
  <c r="E52" i="5" s="1"/>
  <c r="F52" i="5" l="1"/>
  <c r="G52" i="5" l="1"/>
  <c r="D53" i="5"/>
  <c r="E53" i="5" s="1"/>
  <c r="F53" i="5" l="1"/>
  <c r="G53" i="5" l="1"/>
  <c r="D54" i="5"/>
  <c r="E54" i="5" s="1"/>
  <c r="F54" i="5" l="1"/>
  <c r="G54" i="5" l="1"/>
  <c r="D55" i="5"/>
  <c r="E55" i="5" s="1"/>
  <c r="F55" i="5" l="1"/>
  <c r="G55" i="5" l="1"/>
  <c r="D56" i="5"/>
  <c r="E56" i="5" s="1"/>
  <c r="F56" i="5" l="1"/>
  <c r="G56" i="5" l="1"/>
  <c r="D57" i="5"/>
  <c r="E57" i="5" s="1"/>
  <c r="F57" i="5" l="1"/>
  <c r="G57" i="5" l="1"/>
  <c r="D58" i="5"/>
  <c r="E58" i="5" s="1"/>
  <c r="F58" i="5" l="1"/>
  <c r="G58" i="5" l="1"/>
  <c r="D59" i="5"/>
  <c r="E59" i="5" s="1"/>
  <c r="F59" i="5" l="1"/>
  <c r="G59" i="5" l="1"/>
  <c r="D60" i="5"/>
  <c r="E60" i="5" s="1"/>
  <c r="F60" i="5" l="1"/>
  <c r="G60" i="5" l="1"/>
  <c r="D61" i="5"/>
  <c r="E61" i="5" s="1"/>
  <c r="F61" i="5" l="1"/>
  <c r="G61" i="5" l="1"/>
  <c r="D62" i="5"/>
  <c r="E62" i="5" s="1"/>
  <c r="F62" i="5" l="1"/>
  <c r="G62" i="5" l="1"/>
  <c r="D63" i="5"/>
  <c r="E63" i="5" s="1"/>
  <c r="F63" i="5" l="1"/>
  <c r="G63" i="5" l="1"/>
  <c r="D64" i="5"/>
  <c r="E64" i="5" s="1"/>
  <c r="F64" i="5" l="1"/>
  <c r="G64" i="5" l="1"/>
  <c r="D65" i="5"/>
  <c r="E65" i="5" s="1"/>
  <c r="F65" i="5" l="1"/>
  <c r="G65" i="5" l="1"/>
  <c r="D66" i="5"/>
  <c r="E66" i="5" s="1"/>
  <c r="F66" i="5" l="1"/>
  <c r="G66" i="5" l="1"/>
  <c r="D67" i="5"/>
  <c r="E67" i="5" s="1"/>
  <c r="F67" i="5" l="1"/>
  <c r="G67" i="5" l="1"/>
  <c r="D68" i="5"/>
  <c r="E68" i="5" s="1"/>
  <c r="F68" i="5" l="1"/>
  <c r="G68" i="5" l="1"/>
  <c r="D69" i="5"/>
  <c r="E69" i="5" s="1"/>
  <c r="F69" i="5" l="1"/>
  <c r="G69" i="5" l="1"/>
  <c r="D70" i="5"/>
  <c r="E70" i="5" s="1"/>
  <c r="F70" i="5" l="1"/>
  <c r="G70" i="5" l="1"/>
  <c r="D71" i="5"/>
  <c r="E71" i="5" s="1"/>
  <c r="F71" i="5" l="1"/>
  <c r="G71" i="5" l="1"/>
  <c r="D72" i="5"/>
  <c r="E72" i="5" s="1"/>
  <c r="F72" i="5" l="1"/>
  <c r="G72" i="5" l="1"/>
  <c r="D73" i="5"/>
  <c r="E73" i="5" s="1"/>
  <c r="F73" i="5" l="1"/>
  <c r="G73" i="5" l="1"/>
  <c r="D74" i="5"/>
  <c r="E74" i="5" s="1"/>
  <c r="F74" i="5" l="1"/>
  <c r="G74" i="5" l="1"/>
  <c r="D75" i="5"/>
  <c r="E75" i="5" s="1"/>
  <c r="F75" i="5" l="1"/>
  <c r="G75" i="5" l="1"/>
  <c r="D76" i="5"/>
  <c r="E76" i="5" s="1"/>
  <c r="F76" i="5" l="1"/>
  <c r="G76" i="5" l="1"/>
  <c r="D77" i="5"/>
  <c r="E77" i="5" s="1"/>
  <c r="F77" i="5" l="1"/>
  <c r="G77" i="5" l="1"/>
  <c r="D78" i="5"/>
  <c r="E78" i="5" s="1"/>
  <c r="F78" i="5" l="1"/>
  <c r="G78" i="5" l="1"/>
  <c r="D79" i="5"/>
  <c r="E79" i="5" s="1"/>
  <c r="F79" i="5" l="1"/>
  <c r="G79" i="5" l="1"/>
  <c r="D80" i="5"/>
  <c r="E80" i="5" s="1"/>
  <c r="F80" i="5" l="1"/>
  <c r="G80" i="5" l="1"/>
  <c r="D81" i="5"/>
  <c r="E81" i="5" s="1"/>
  <c r="F81" i="5" l="1"/>
  <c r="G81" i="5" l="1"/>
  <c r="D82" i="5"/>
  <c r="E82" i="5" s="1"/>
  <c r="F82" i="5" l="1"/>
  <c r="G82" i="5" l="1"/>
  <c r="D83" i="5"/>
  <c r="E83" i="5" s="1"/>
  <c r="F83" i="5" l="1"/>
  <c r="G83" i="5" l="1"/>
  <c r="D84" i="5"/>
  <c r="E84" i="5" s="1"/>
  <c r="F84" i="5" l="1"/>
  <c r="G84" i="5" l="1"/>
  <c r="D85" i="5"/>
  <c r="E85" i="5" s="1"/>
  <c r="F85" i="5" l="1"/>
  <c r="G85" i="5" l="1"/>
  <c r="T15" i="5" s="1"/>
  <c r="U15" i="5" s="1"/>
  <c r="D86" i="5"/>
  <c r="E86" i="5" s="1"/>
  <c r="AC15" i="5" l="1"/>
  <c r="V15" i="5"/>
  <c r="F86" i="5"/>
  <c r="G86" i="5" l="1"/>
  <c r="D87" i="5"/>
  <c r="E87" i="5" s="1"/>
  <c r="F87" i="5" l="1"/>
  <c r="G87" i="5" l="1"/>
  <c r="D88" i="5"/>
  <c r="E88" i="5" s="1"/>
  <c r="F88" i="5" l="1"/>
  <c r="G88" i="5" l="1"/>
  <c r="D89" i="5"/>
  <c r="E89" i="5" s="1"/>
  <c r="F89" i="5" l="1"/>
  <c r="G89" i="5" l="1"/>
  <c r="D90" i="5"/>
  <c r="E90" i="5" s="1"/>
  <c r="F90" i="5" l="1"/>
  <c r="G90" i="5" l="1"/>
  <c r="D91" i="5"/>
  <c r="E91" i="5" s="1"/>
  <c r="F91" i="5" l="1"/>
  <c r="G91" i="5" l="1"/>
  <c r="D92" i="5"/>
  <c r="E92" i="5" s="1"/>
  <c r="F92" i="5" l="1"/>
  <c r="G92" i="5" l="1"/>
  <c r="D93" i="5"/>
  <c r="E93" i="5" s="1"/>
  <c r="F93" i="5" l="1"/>
  <c r="G93" i="5" l="1"/>
  <c r="D94" i="5"/>
  <c r="E94" i="5" s="1"/>
  <c r="F94" i="5" l="1"/>
  <c r="G94" i="5" l="1"/>
  <c r="D95" i="5"/>
  <c r="E95" i="5" s="1"/>
  <c r="F95" i="5" l="1"/>
  <c r="G95" i="5" l="1"/>
  <c r="D96" i="5"/>
  <c r="E96" i="5" s="1"/>
  <c r="F96" i="5" l="1"/>
  <c r="G96" i="5" l="1"/>
  <c r="D97" i="5"/>
  <c r="E97" i="5" s="1"/>
  <c r="F97" i="5" l="1"/>
  <c r="G97" i="5" l="1"/>
  <c r="D98" i="5"/>
  <c r="E98" i="5" s="1"/>
  <c r="F98" i="5" l="1"/>
  <c r="D99" i="5" s="1"/>
  <c r="E99" i="5" s="1"/>
  <c r="F99" i="5" l="1"/>
  <c r="D100" i="5" s="1"/>
  <c r="E100" i="5" s="1"/>
  <c r="G98" i="5"/>
  <c r="F100" i="5" l="1"/>
  <c r="G99" i="5"/>
  <c r="G100" i="5" l="1"/>
  <c r="D101" i="5"/>
  <c r="E101" i="5" s="1"/>
  <c r="F101" i="5" l="1"/>
  <c r="G101" i="5" l="1"/>
  <c r="D102" i="5"/>
  <c r="E102" i="5" s="1"/>
  <c r="F102" i="5" l="1"/>
  <c r="G102" i="5" l="1"/>
  <c r="D103" i="5"/>
  <c r="E103" i="5" s="1"/>
  <c r="F103" i="5" s="1"/>
  <c r="D104" i="5" l="1"/>
  <c r="E104" i="5" s="1"/>
  <c r="F104" i="5" s="1"/>
  <c r="G103" i="5"/>
  <c r="G104" i="5" l="1"/>
  <c r="D105" i="5"/>
  <c r="E105" i="5" s="1"/>
  <c r="F105" i="5" l="1"/>
  <c r="G105" i="5" l="1"/>
  <c r="D106" i="5"/>
  <c r="E106" i="5" s="1"/>
  <c r="F106" i="5" s="1"/>
  <c r="D107" i="5" l="1"/>
  <c r="E107" i="5" s="1"/>
  <c r="F107" i="5" s="1"/>
  <c r="G106" i="5"/>
  <c r="G107" i="5" l="1"/>
  <c r="D108" i="5"/>
  <c r="E108" i="5" s="1"/>
  <c r="F108" i="5" l="1"/>
  <c r="G108" i="5" l="1"/>
  <c r="D109" i="5"/>
  <c r="E109" i="5" s="1"/>
  <c r="F109" i="5" l="1"/>
  <c r="G109" i="5" l="1"/>
  <c r="D110" i="5"/>
  <c r="E110" i="5" s="1"/>
  <c r="F110" i="5" l="1"/>
  <c r="G110" i="5" l="1"/>
  <c r="D111" i="5"/>
  <c r="E111" i="5" s="1"/>
  <c r="F111" i="5" l="1"/>
  <c r="G111" i="5" l="1"/>
  <c r="D112" i="5"/>
  <c r="E112" i="5" s="1"/>
  <c r="F112" i="5" l="1"/>
  <c r="G112" i="5" l="1"/>
  <c r="D113" i="5"/>
  <c r="E113" i="5" s="1"/>
  <c r="F113" i="5" l="1"/>
  <c r="G113" i="5" l="1"/>
  <c r="D114" i="5"/>
  <c r="E114" i="5" s="1"/>
  <c r="F114" i="5" l="1"/>
  <c r="G114" i="5" l="1"/>
  <c r="D115" i="5"/>
  <c r="E115" i="5" s="1"/>
  <c r="F115" i="5" l="1"/>
  <c r="G115" i="5" l="1"/>
  <c r="D116" i="5"/>
  <c r="E116" i="5" s="1"/>
  <c r="F116" i="5" l="1"/>
  <c r="G116" i="5" l="1"/>
  <c r="D117" i="5"/>
  <c r="E117" i="5" s="1"/>
  <c r="F117" i="5" l="1"/>
  <c r="G117" i="5" l="1"/>
  <c r="D118" i="5"/>
  <c r="E118" i="5" s="1"/>
  <c r="F118" i="5" l="1"/>
  <c r="G118" i="5" l="1"/>
  <c r="D119" i="5"/>
  <c r="E119" i="5" s="1"/>
  <c r="F119" i="5" l="1"/>
  <c r="G119" i="5" l="1"/>
  <c r="D120" i="5"/>
  <c r="E120" i="5" s="1"/>
  <c r="F120" i="5" l="1"/>
  <c r="G120" i="5" l="1"/>
  <c r="D121" i="5"/>
  <c r="E121" i="5" s="1"/>
  <c r="F121" i="5" l="1"/>
  <c r="G121" i="5" l="1"/>
  <c r="T16" i="5" s="1"/>
  <c r="U16" i="5" s="1"/>
  <c r="D122" i="5"/>
  <c r="E122" i="5" s="1"/>
  <c r="V16" i="5" l="1"/>
  <c r="AC16" i="5"/>
  <c r="F122" i="5"/>
  <c r="G122" i="5" l="1"/>
  <c r="D123" i="5"/>
  <c r="E123" i="5" s="1"/>
  <c r="F123" i="5" l="1"/>
  <c r="G123" i="5" l="1"/>
  <c r="D124" i="5"/>
  <c r="E124" i="5" s="1"/>
  <c r="F124" i="5" l="1"/>
  <c r="G124" i="5" l="1"/>
  <c r="D125" i="5"/>
  <c r="E125" i="5" s="1"/>
  <c r="F125" i="5" l="1"/>
  <c r="G125" i="5" l="1"/>
  <c r="D126" i="5"/>
  <c r="E126" i="5" s="1"/>
  <c r="F126" i="5" l="1"/>
  <c r="G126" i="5" l="1"/>
  <c r="D127" i="5"/>
  <c r="E127" i="5" s="1"/>
  <c r="F127" i="5" l="1"/>
  <c r="G127" i="5" l="1"/>
  <c r="D128" i="5"/>
  <c r="E128" i="5" s="1"/>
  <c r="F128" i="5" l="1"/>
  <c r="G128" i="5" l="1"/>
  <c r="D129" i="5"/>
  <c r="E129" i="5" s="1"/>
  <c r="F129" i="5" l="1"/>
  <c r="G129" i="5" l="1"/>
  <c r="D130" i="5"/>
  <c r="E130" i="5" s="1"/>
  <c r="F130" i="5" l="1"/>
  <c r="G130" i="5" l="1"/>
  <c r="D131" i="5"/>
  <c r="E131" i="5" s="1"/>
  <c r="F131" i="5" l="1"/>
  <c r="G131" i="5" l="1"/>
  <c r="D132" i="5"/>
  <c r="E132" i="5" s="1"/>
  <c r="F132" i="5" l="1"/>
  <c r="G132" i="5" l="1"/>
  <c r="D133" i="5"/>
  <c r="E133" i="5" s="1"/>
  <c r="F133" i="5" l="1"/>
  <c r="G133" i="5" l="1"/>
  <c r="D134" i="5"/>
  <c r="E134" i="5" s="1"/>
  <c r="F134" i="5" l="1"/>
  <c r="G134" i="5" l="1"/>
  <c r="D135" i="5"/>
  <c r="E135" i="5" s="1"/>
  <c r="F135" i="5" l="1"/>
  <c r="G135" i="5" l="1"/>
  <c r="D136" i="5"/>
  <c r="E136" i="5" s="1"/>
  <c r="F136" i="5" l="1"/>
  <c r="G136" i="5" l="1"/>
  <c r="D137" i="5"/>
  <c r="E137" i="5" s="1"/>
  <c r="F137" i="5" l="1"/>
  <c r="G137" i="5" l="1"/>
  <c r="D138" i="5"/>
  <c r="E138" i="5" s="1"/>
  <c r="F138" i="5" l="1"/>
  <c r="G138" i="5" l="1"/>
  <c r="D139" i="5"/>
  <c r="E139" i="5" s="1"/>
  <c r="F139" i="5" l="1"/>
  <c r="G139" i="5" l="1"/>
  <c r="D140" i="5"/>
  <c r="E140" i="5" s="1"/>
  <c r="F140" i="5" l="1"/>
  <c r="G140" i="5" l="1"/>
  <c r="D141" i="5"/>
  <c r="E141" i="5" s="1"/>
  <c r="F141" i="5" l="1"/>
  <c r="G141" i="5" l="1"/>
  <c r="D142" i="5"/>
  <c r="E142" i="5" s="1"/>
  <c r="F142" i="5" l="1"/>
  <c r="G142" i="5" l="1"/>
  <c r="D143" i="5"/>
  <c r="E143" i="5" s="1"/>
  <c r="F143" i="5" l="1"/>
  <c r="G143" i="5" l="1"/>
  <c r="D144" i="5"/>
  <c r="E144" i="5" s="1"/>
  <c r="F144" i="5" l="1"/>
  <c r="G144" i="5" l="1"/>
  <c r="D145" i="5"/>
  <c r="E145" i="5" s="1"/>
  <c r="F145" i="5" l="1"/>
  <c r="G145" i="5" l="1"/>
  <c r="D146" i="5"/>
  <c r="E146" i="5" s="1"/>
  <c r="F146" i="5" l="1"/>
  <c r="G146" i="5" l="1"/>
  <c r="D147" i="5"/>
  <c r="E147" i="5" s="1"/>
  <c r="F147" i="5" l="1"/>
  <c r="D148" i="5" s="1"/>
  <c r="E148" i="5" s="1"/>
  <c r="F148" i="5" l="1"/>
  <c r="G147" i="5"/>
  <c r="G148" i="5" l="1"/>
  <c r="D149" i="5"/>
  <c r="E149" i="5" s="1"/>
  <c r="F149" i="5" l="1"/>
  <c r="G149" i="5" l="1"/>
  <c r="D150" i="5"/>
  <c r="E150" i="5" s="1"/>
  <c r="F150" i="5" l="1"/>
  <c r="G150" i="5" l="1"/>
  <c r="D151" i="5"/>
  <c r="E151" i="5" s="1"/>
  <c r="F151" i="5" l="1"/>
  <c r="G151" i="5" l="1"/>
  <c r="D152" i="5"/>
  <c r="E152" i="5" s="1"/>
  <c r="F152" i="5" l="1"/>
  <c r="G152" i="5" l="1"/>
  <c r="D153" i="5"/>
  <c r="E153" i="5" s="1"/>
  <c r="F153" i="5" l="1"/>
  <c r="G153" i="5" l="1"/>
  <c r="D154" i="5"/>
  <c r="E154" i="5" s="1"/>
  <c r="F154" i="5" l="1"/>
  <c r="G154" i="5" l="1"/>
  <c r="D155" i="5"/>
  <c r="E155" i="5" s="1"/>
  <c r="F155" i="5" s="1"/>
  <c r="D156" i="5" l="1"/>
  <c r="E156" i="5" s="1"/>
  <c r="F156" i="5" s="1"/>
  <c r="G155" i="5"/>
  <c r="G156" i="5" l="1"/>
  <c r="D157" i="5"/>
  <c r="E157" i="5" s="1"/>
  <c r="F157" i="5" l="1"/>
  <c r="G157" i="5" l="1"/>
  <c r="D158" i="5"/>
  <c r="E158" i="5" s="1"/>
  <c r="F158" i="5" l="1"/>
  <c r="G158" i="5" l="1"/>
  <c r="D159" i="5"/>
  <c r="E159" i="5" s="1"/>
  <c r="F159" i="5" l="1"/>
  <c r="G159" i="5" l="1"/>
  <c r="D160" i="5"/>
  <c r="E160" i="5" s="1"/>
  <c r="F160" i="5" l="1"/>
  <c r="D161" i="5" s="1"/>
  <c r="E161" i="5" s="1"/>
  <c r="F161" i="5" l="1"/>
  <c r="G160" i="5"/>
  <c r="G161" i="5" l="1"/>
  <c r="D162" i="5"/>
  <c r="E162" i="5" s="1"/>
  <c r="F162" i="5" l="1"/>
  <c r="G162" i="5" l="1"/>
  <c r="D163" i="5"/>
  <c r="E163" i="5" s="1"/>
  <c r="F163" i="5" l="1"/>
  <c r="G163" i="5" l="1"/>
  <c r="D164" i="5"/>
  <c r="E164" i="5" s="1"/>
  <c r="F164" i="5" l="1"/>
  <c r="G164" i="5" l="1"/>
  <c r="D165" i="5"/>
  <c r="E165" i="5" s="1"/>
  <c r="F165" i="5" l="1"/>
  <c r="G165" i="5" l="1"/>
  <c r="D166" i="5"/>
  <c r="E166" i="5" s="1"/>
  <c r="F166" i="5" l="1"/>
  <c r="G166" i="5" l="1"/>
  <c r="D167" i="5"/>
  <c r="E167" i="5" s="1"/>
  <c r="F167" i="5" l="1"/>
  <c r="G167" i="5" l="1"/>
  <c r="D168" i="5"/>
  <c r="E168" i="5" s="1"/>
  <c r="F168" i="5" l="1"/>
  <c r="G168" i="5" l="1"/>
  <c r="D169" i="5"/>
  <c r="E169" i="5" s="1"/>
  <c r="F169" i="5" l="1"/>
  <c r="G169" i="5" l="1"/>
  <c r="D170" i="5"/>
  <c r="E170" i="5" s="1"/>
  <c r="F170" i="5" l="1"/>
  <c r="G170" i="5" l="1"/>
  <c r="D171" i="5"/>
  <c r="E171" i="5" s="1"/>
  <c r="F171" i="5" l="1"/>
  <c r="G171" i="5" l="1"/>
  <c r="D172" i="5"/>
  <c r="E172" i="5" s="1"/>
  <c r="F172" i="5" l="1"/>
  <c r="G172" i="5" l="1"/>
  <c r="D173" i="5"/>
  <c r="E173" i="5" s="1"/>
  <c r="F173" i="5" l="1"/>
  <c r="G173" i="5" l="1"/>
  <c r="D174" i="5"/>
  <c r="E174" i="5" s="1"/>
  <c r="F174" i="5" l="1"/>
  <c r="D175" i="5" s="1"/>
  <c r="E175" i="5" s="1"/>
  <c r="F175" i="5" l="1"/>
  <c r="D176" i="5" s="1"/>
  <c r="E176" i="5" s="1"/>
  <c r="G174" i="5"/>
  <c r="F176" i="5" l="1"/>
  <c r="G175" i="5"/>
  <c r="G176" i="5" l="1"/>
  <c r="D177" i="5"/>
  <c r="E177" i="5" s="1"/>
  <c r="F177" i="5" l="1"/>
  <c r="D178" i="5" s="1"/>
  <c r="E178" i="5" s="1"/>
  <c r="F178" i="5" l="1"/>
  <c r="G177" i="5"/>
  <c r="G178" i="5" l="1"/>
  <c r="D179" i="5"/>
  <c r="E179" i="5" s="1"/>
  <c r="F179" i="5" l="1"/>
  <c r="G179" i="5" l="1"/>
  <c r="D180" i="5"/>
  <c r="E180" i="5" s="1"/>
  <c r="F180" i="5" l="1"/>
  <c r="G180" i="5" l="1"/>
  <c r="D181" i="5"/>
  <c r="E181" i="5" s="1"/>
  <c r="F181" i="5" l="1"/>
  <c r="G181" i="5" l="1"/>
  <c r="D182" i="5"/>
  <c r="E182" i="5" s="1"/>
  <c r="T48" i="5" l="1"/>
  <c r="T49" i="5"/>
  <c r="T47" i="5"/>
  <c r="T17" i="5"/>
  <c r="U17" i="5" s="1"/>
  <c r="F182" i="5"/>
  <c r="V17" i="5" l="1"/>
  <c r="AC17" i="5"/>
  <c r="G182" i="5"/>
  <c r="D183" i="5"/>
  <c r="E183" i="5" s="1"/>
  <c r="F183" i="5" l="1"/>
  <c r="G183" i="5" l="1"/>
  <c r="D184" i="5"/>
  <c r="E184" i="5" s="1"/>
  <c r="F184" i="5" l="1"/>
  <c r="G184" i="5" l="1"/>
  <c r="D185" i="5"/>
  <c r="E185" i="5" s="1"/>
  <c r="F185" i="5" l="1"/>
  <c r="D186" i="5" s="1"/>
  <c r="E186" i="5" s="1"/>
  <c r="F186" i="5" l="1"/>
  <c r="G185" i="5"/>
  <c r="G186" i="5" l="1"/>
  <c r="D187" i="5"/>
  <c r="E187" i="5" s="1"/>
  <c r="F187" i="5" l="1"/>
  <c r="G187" i="5" l="1"/>
  <c r="D188" i="5"/>
  <c r="E188" i="5" s="1"/>
  <c r="F188" i="5" l="1"/>
  <c r="D189" i="5" s="1"/>
  <c r="E189" i="5" s="1"/>
  <c r="F189" i="5" l="1"/>
  <c r="G188" i="5"/>
  <c r="D190" i="5"/>
  <c r="E190" i="5" s="1"/>
  <c r="F190" i="5" l="1"/>
  <c r="G189" i="5"/>
  <c r="G190" i="5" l="1"/>
  <c r="D191" i="5"/>
  <c r="E191" i="5" s="1"/>
  <c r="F191" i="5" l="1"/>
  <c r="G191" i="5" l="1"/>
  <c r="D192" i="5"/>
  <c r="E192" i="5" s="1"/>
  <c r="F192" i="5" l="1"/>
  <c r="G192" i="5" l="1"/>
  <c r="D193" i="5"/>
  <c r="E193" i="5" s="1"/>
  <c r="F193" i="5" l="1"/>
  <c r="G193" i="5" l="1"/>
  <c r="D194" i="5"/>
  <c r="E194" i="5" s="1"/>
  <c r="F194" i="5" l="1"/>
  <c r="G194" i="5" l="1"/>
  <c r="D195" i="5"/>
  <c r="E195" i="5" s="1"/>
  <c r="F195" i="5" l="1"/>
  <c r="G195" i="5" l="1"/>
  <c r="D196" i="5"/>
  <c r="E196" i="5" s="1"/>
  <c r="F196" i="5" l="1"/>
  <c r="G196" i="5" l="1"/>
  <c r="D197" i="5"/>
  <c r="E197" i="5" s="1"/>
  <c r="F197" i="5" l="1"/>
  <c r="G197" i="5" l="1"/>
  <c r="D198" i="5"/>
  <c r="E198" i="5" s="1"/>
  <c r="F198" i="5" l="1"/>
  <c r="G198" i="5" l="1"/>
  <c r="D199" i="5"/>
  <c r="E199" i="5" s="1"/>
  <c r="F199" i="5" l="1"/>
  <c r="G199" i="5" l="1"/>
  <c r="D200" i="5"/>
  <c r="E200" i="5" s="1"/>
  <c r="F200" i="5" l="1"/>
  <c r="G200" i="5" l="1"/>
  <c r="D201" i="5"/>
  <c r="E201" i="5" s="1"/>
  <c r="F201" i="5" l="1"/>
  <c r="G201" i="5" l="1"/>
  <c r="D202" i="5"/>
  <c r="E202" i="5" s="1"/>
  <c r="F202" i="5" l="1"/>
  <c r="G202" i="5" l="1"/>
  <c r="D203" i="5"/>
  <c r="E203" i="5" s="1"/>
  <c r="F203" i="5" l="1"/>
  <c r="G203" i="5" l="1"/>
  <c r="D204" i="5"/>
  <c r="E204" i="5" s="1"/>
  <c r="F204" i="5" l="1"/>
  <c r="G204" i="5" l="1"/>
  <c r="D205" i="5"/>
  <c r="E205" i="5" s="1"/>
  <c r="F205" i="5" l="1"/>
  <c r="G205" i="5" l="1"/>
  <c r="D206" i="5"/>
  <c r="E206" i="5" s="1"/>
  <c r="F206" i="5" l="1"/>
  <c r="G206" i="5" l="1"/>
  <c r="D207" i="5"/>
  <c r="E207" i="5" s="1"/>
  <c r="F207" i="5" l="1"/>
  <c r="G207" i="5" l="1"/>
  <c r="D208" i="5"/>
  <c r="E208" i="5" s="1"/>
  <c r="F208" i="5" l="1"/>
  <c r="G208" i="5" l="1"/>
  <c r="D209" i="5"/>
  <c r="E209" i="5" s="1"/>
  <c r="F209" i="5" l="1"/>
  <c r="G209" i="5" l="1"/>
  <c r="D210" i="5"/>
  <c r="E210" i="5" s="1"/>
  <c r="F210" i="5" l="1"/>
  <c r="G210" i="5" l="1"/>
  <c r="D211" i="5"/>
  <c r="E211" i="5" s="1"/>
  <c r="F211" i="5" l="1"/>
  <c r="G211" i="5" l="1"/>
  <c r="D212" i="5"/>
  <c r="E212" i="5" s="1"/>
  <c r="F212" i="5" l="1"/>
  <c r="G212" i="5" l="1"/>
  <c r="D213" i="5"/>
  <c r="E213" i="5" s="1"/>
  <c r="F213" i="5" l="1"/>
  <c r="G213" i="5" l="1"/>
  <c r="D214" i="5"/>
  <c r="E214" i="5" s="1"/>
  <c r="F214" i="5" l="1"/>
  <c r="G214" i="5" l="1"/>
  <c r="D215" i="5"/>
  <c r="E215" i="5" s="1"/>
  <c r="F215" i="5" l="1"/>
  <c r="G215" i="5" l="1"/>
  <c r="D216" i="5"/>
  <c r="E216" i="5" s="1"/>
  <c r="F216" i="5" l="1"/>
  <c r="G216" i="5" l="1"/>
  <c r="D217" i="5"/>
  <c r="E217" i="5" s="1"/>
  <c r="F217" i="5" l="1"/>
  <c r="G217" i="5" l="1"/>
  <c r="D218" i="5"/>
  <c r="E218" i="5" s="1"/>
  <c r="F218" i="5" l="1"/>
  <c r="G218" i="5" l="1"/>
  <c r="D219" i="5"/>
  <c r="E219" i="5" s="1"/>
  <c r="F219" i="5" l="1"/>
  <c r="G219" i="5" l="1"/>
  <c r="D220" i="5"/>
  <c r="E220" i="5" s="1"/>
  <c r="F220" i="5" l="1"/>
  <c r="G220" i="5" l="1"/>
  <c r="D221" i="5"/>
  <c r="E221" i="5" s="1"/>
  <c r="F221" i="5" l="1"/>
  <c r="G221" i="5" l="1"/>
  <c r="D222" i="5"/>
  <c r="E222" i="5" s="1"/>
  <c r="F222" i="5" l="1"/>
  <c r="G222" i="5" l="1"/>
  <c r="D223" i="5"/>
  <c r="E223" i="5" s="1"/>
  <c r="F223" i="5" l="1"/>
  <c r="G223" i="5" l="1"/>
  <c r="D224" i="5"/>
  <c r="E224" i="5" s="1"/>
  <c r="F224" i="5" l="1"/>
  <c r="D225" i="5" s="1"/>
  <c r="E225" i="5" s="1"/>
  <c r="F225" i="5" l="1"/>
  <c r="G224" i="5"/>
  <c r="G225" i="5" l="1"/>
  <c r="D226" i="5"/>
  <c r="E226" i="5" s="1"/>
  <c r="F226" i="5" l="1"/>
  <c r="D227" i="5" s="1"/>
  <c r="E227" i="5" s="1"/>
  <c r="F227" i="5" l="1"/>
  <c r="G226" i="5"/>
  <c r="G227" i="5" l="1"/>
  <c r="D228" i="5"/>
  <c r="E228" i="5" s="1"/>
  <c r="F228" i="5" l="1"/>
  <c r="G228" i="5" l="1"/>
  <c r="D229" i="5"/>
  <c r="E229" i="5" s="1"/>
  <c r="F229" i="5" l="1"/>
  <c r="G229" i="5" l="1"/>
  <c r="D230" i="5"/>
  <c r="E230" i="5" s="1"/>
  <c r="F230" i="5" l="1"/>
  <c r="D231" i="5" s="1"/>
  <c r="E231" i="5" s="1"/>
  <c r="F231" i="5" l="1"/>
  <c r="G230" i="5"/>
  <c r="G231" i="5" l="1"/>
  <c r="D232" i="5"/>
  <c r="E232" i="5" s="1"/>
  <c r="F232" i="5" l="1"/>
  <c r="G232" i="5" l="1"/>
  <c r="D233" i="5"/>
  <c r="E233" i="5" s="1"/>
  <c r="F233" i="5" l="1"/>
  <c r="G233" i="5" l="1"/>
  <c r="D234" i="5"/>
  <c r="E234" i="5" s="1"/>
  <c r="F234" i="5" l="1"/>
  <c r="G234" i="5" l="1"/>
  <c r="D235" i="5"/>
  <c r="E235" i="5" s="1"/>
  <c r="F235" i="5" l="1"/>
  <c r="G235" i="5" l="1"/>
  <c r="D236" i="5"/>
  <c r="E236" i="5" s="1"/>
  <c r="F236" i="5" l="1"/>
  <c r="G236" i="5" l="1"/>
  <c r="D237" i="5"/>
  <c r="E237" i="5" s="1"/>
  <c r="F237" i="5" l="1"/>
  <c r="D238" i="5" s="1"/>
  <c r="E238" i="5" s="1"/>
  <c r="F238" i="5" l="1"/>
  <c r="G237" i="5"/>
  <c r="G238" i="5" l="1"/>
  <c r="D239" i="5"/>
  <c r="E239" i="5" s="1"/>
  <c r="F239" i="5" l="1"/>
  <c r="G239" i="5" l="1"/>
  <c r="D240" i="5"/>
  <c r="E240" i="5" s="1"/>
  <c r="F240" i="5" l="1"/>
  <c r="D241" i="5" s="1"/>
  <c r="E241" i="5" s="1"/>
  <c r="F241" i="5" l="1"/>
  <c r="G240" i="5"/>
  <c r="G241" i="5" l="1"/>
  <c r="T18" i="5" s="1"/>
  <c r="U18" i="5" s="1"/>
  <c r="D242" i="5"/>
  <c r="E242" i="5" s="1"/>
  <c r="V18" i="5" l="1"/>
  <c r="AC18" i="5"/>
  <c r="F242" i="5"/>
  <c r="G242" i="5" l="1"/>
  <c r="D243" i="5"/>
  <c r="E243" i="5" s="1"/>
  <c r="F243" i="5" l="1"/>
  <c r="G243" i="5" l="1"/>
  <c r="D244" i="5"/>
  <c r="E244" i="5" s="1"/>
  <c r="F244" i="5" l="1"/>
  <c r="G244" i="5" l="1"/>
  <c r="D245" i="5"/>
  <c r="E245" i="5" s="1"/>
  <c r="F245" i="5" l="1"/>
  <c r="G245" i="5" l="1"/>
  <c r="D246" i="5"/>
  <c r="E246" i="5" s="1"/>
  <c r="F246" i="5" l="1"/>
  <c r="G246" i="5" l="1"/>
  <c r="D247" i="5"/>
  <c r="E247" i="5" s="1"/>
  <c r="F247" i="5" l="1"/>
  <c r="G247" i="5" l="1"/>
  <c r="D248" i="5"/>
  <c r="E248" i="5" s="1"/>
  <c r="F248" i="5" l="1"/>
  <c r="G248" i="5" l="1"/>
  <c r="D249" i="5"/>
  <c r="E249" i="5" s="1"/>
  <c r="F249" i="5" l="1"/>
  <c r="G249" i="5" l="1"/>
  <c r="D250" i="5"/>
  <c r="E250" i="5" s="1"/>
  <c r="F250" i="5" l="1"/>
  <c r="G250" i="5" l="1"/>
  <c r="D251" i="5"/>
  <c r="E251" i="5" s="1"/>
  <c r="F251" i="5" l="1"/>
  <c r="G251" i="5" l="1"/>
  <c r="D252" i="5"/>
  <c r="E252" i="5" s="1"/>
  <c r="F252" i="5" l="1"/>
  <c r="G252" i="5" l="1"/>
  <c r="D253" i="5"/>
  <c r="E253" i="5" s="1"/>
  <c r="F253" i="5" l="1"/>
  <c r="G253" i="5" l="1"/>
  <c r="D254" i="5"/>
  <c r="E254" i="5" s="1"/>
  <c r="F254" i="5" l="1"/>
  <c r="G254" i="5" l="1"/>
  <c r="D255" i="5"/>
  <c r="E255" i="5" s="1"/>
  <c r="F255" i="5" l="1"/>
  <c r="G255" i="5" l="1"/>
  <c r="D256" i="5"/>
  <c r="E256" i="5" s="1"/>
  <c r="F256" i="5" l="1"/>
  <c r="G256" i="5" l="1"/>
  <c r="D257" i="5"/>
  <c r="E257" i="5" s="1"/>
  <c r="F257" i="5" l="1"/>
  <c r="G257" i="5" l="1"/>
  <c r="D258" i="5"/>
  <c r="E258" i="5" s="1"/>
  <c r="F258" i="5" l="1"/>
  <c r="G258" i="5" l="1"/>
  <c r="D259" i="5"/>
  <c r="E259" i="5" s="1"/>
  <c r="F259" i="5" l="1"/>
  <c r="G259" i="5" l="1"/>
  <c r="D260" i="5"/>
  <c r="E260" i="5" s="1"/>
  <c r="F260" i="5" l="1"/>
  <c r="G260" i="5" l="1"/>
  <c r="D261" i="5"/>
  <c r="E261" i="5" s="1"/>
  <c r="F261" i="5" l="1"/>
  <c r="G261" i="5" l="1"/>
  <c r="D262" i="5"/>
  <c r="E262" i="5" s="1"/>
  <c r="F262" i="5" l="1"/>
  <c r="G262" i="5" l="1"/>
  <c r="D263" i="5"/>
  <c r="E263" i="5" s="1"/>
  <c r="F263" i="5" l="1"/>
  <c r="G263" i="5" l="1"/>
  <c r="D264" i="5"/>
  <c r="E264" i="5" s="1"/>
  <c r="F264" i="5" l="1"/>
  <c r="G264" i="5" l="1"/>
  <c r="D265" i="5"/>
  <c r="E265" i="5" s="1"/>
  <c r="F265" i="5" l="1"/>
  <c r="G265" i="5" l="1"/>
  <c r="D266" i="5"/>
  <c r="E266" i="5" s="1"/>
  <c r="F266" i="5" l="1"/>
  <c r="G266" i="5" l="1"/>
  <c r="D267" i="5"/>
  <c r="E267" i="5" s="1"/>
  <c r="F267" i="5" l="1"/>
  <c r="G267" i="5" l="1"/>
  <c r="D268" i="5"/>
  <c r="E268" i="5" s="1"/>
  <c r="F268" i="5" l="1"/>
  <c r="G268" i="5" l="1"/>
  <c r="D269" i="5"/>
  <c r="E269" i="5" s="1"/>
  <c r="F269" i="5" l="1"/>
  <c r="G269" i="5" l="1"/>
  <c r="D270" i="5"/>
  <c r="E270" i="5" s="1"/>
  <c r="F270" i="5" l="1"/>
  <c r="G270" i="5" l="1"/>
  <c r="D271" i="5"/>
  <c r="E271" i="5" s="1"/>
  <c r="F271" i="5" l="1"/>
  <c r="G271" i="5" l="1"/>
  <c r="D272" i="5"/>
  <c r="E272" i="5" s="1"/>
  <c r="T50" i="5" l="1"/>
  <c r="T52" i="5"/>
  <c r="T53" i="5"/>
  <c r="T54" i="5"/>
  <c r="T51" i="5"/>
  <c r="F272" i="5"/>
  <c r="G272" i="5" l="1"/>
  <c r="D273" i="5"/>
  <c r="E273" i="5" s="1"/>
  <c r="F273" i="5" l="1"/>
  <c r="G273" i="5" l="1"/>
  <c r="D274" i="5"/>
  <c r="E274" i="5" s="1"/>
  <c r="F274" i="5" l="1"/>
  <c r="G274" i="5" l="1"/>
  <c r="D275" i="5"/>
  <c r="E275" i="5" s="1"/>
  <c r="F275" i="5" l="1"/>
  <c r="G275" i="5" l="1"/>
  <c r="D276" i="5"/>
  <c r="E276" i="5" s="1"/>
  <c r="F276" i="5" l="1"/>
  <c r="G276" i="5" l="1"/>
  <c r="D277" i="5"/>
  <c r="E277" i="5" s="1"/>
  <c r="F277" i="5" l="1"/>
  <c r="G277" i="5" l="1"/>
  <c r="D278" i="5"/>
  <c r="E278" i="5" s="1"/>
  <c r="F278" i="5" l="1"/>
  <c r="G278" i="5" l="1"/>
  <c r="D279" i="5"/>
  <c r="E279" i="5" s="1"/>
  <c r="F279" i="5" l="1"/>
  <c r="G279" i="5" l="1"/>
  <c r="D280" i="5"/>
  <c r="E280" i="5" s="1"/>
  <c r="F280" i="5" l="1"/>
  <c r="G280" i="5" l="1"/>
  <c r="D281" i="5"/>
  <c r="E281" i="5" s="1"/>
  <c r="F281" i="5" l="1"/>
  <c r="G281" i="5" l="1"/>
  <c r="D282" i="5"/>
  <c r="E282" i="5" s="1"/>
  <c r="F282" i="5" l="1"/>
  <c r="G282" i="5" l="1"/>
  <c r="D283" i="5"/>
  <c r="E283" i="5" s="1"/>
  <c r="F283" i="5" l="1"/>
  <c r="G283" i="5" l="1"/>
  <c r="D284" i="5"/>
  <c r="E284" i="5" s="1"/>
  <c r="F284" i="5" l="1"/>
  <c r="G284" i="5" l="1"/>
  <c r="D285" i="5"/>
  <c r="E285" i="5" s="1"/>
  <c r="F285" i="5" l="1"/>
  <c r="G285" i="5" l="1"/>
  <c r="D286" i="5"/>
  <c r="E286" i="5" s="1"/>
  <c r="F286" i="5" l="1"/>
  <c r="G286" i="5" l="1"/>
  <c r="D287" i="5"/>
  <c r="E287" i="5" s="1"/>
  <c r="F287" i="5" l="1"/>
  <c r="G287" i="5" l="1"/>
  <c r="D288" i="5"/>
  <c r="E288" i="5" s="1"/>
  <c r="F288" i="5" l="1"/>
  <c r="G288" i="5" l="1"/>
  <c r="D289" i="5"/>
  <c r="E289" i="5" s="1"/>
  <c r="F289" i="5" l="1"/>
  <c r="G289" i="5" l="1"/>
  <c r="D290" i="5"/>
  <c r="E290" i="5" s="1"/>
  <c r="F290" i="5" l="1"/>
  <c r="G290" i="5" l="1"/>
  <c r="D291" i="5"/>
  <c r="E291" i="5" s="1"/>
  <c r="F291" i="5" l="1"/>
  <c r="G291" i="5" l="1"/>
  <c r="D292" i="5"/>
  <c r="E292" i="5" s="1"/>
  <c r="F292" i="5" l="1"/>
  <c r="G292" i="5" l="1"/>
  <c r="D293" i="5"/>
  <c r="E293" i="5" s="1"/>
  <c r="F293" i="5" l="1"/>
  <c r="G293" i="5" l="1"/>
  <c r="D294" i="5"/>
  <c r="E294" i="5" s="1"/>
  <c r="F294" i="5" l="1"/>
  <c r="G294" i="5" l="1"/>
  <c r="D295" i="5"/>
  <c r="E295" i="5" s="1"/>
  <c r="F295" i="5" l="1"/>
  <c r="G295" i="5" l="1"/>
  <c r="D296" i="5"/>
  <c r="E296" i="5" s="1"/>
  <c r="F296" i="5" l="1"/>
  <c r="G296" i="5" l="1"/>
  <c r="D297" i="5"/>
  <c r="E297" i="5" s="1"/>
  <c r="F297" i="5" l="1"/>
  <c r="G297" i="5" l="1"/>
  <c r="D298" i="5"/>
  <c r="E298" i="5" s="1"/>
  <c r="F298" i="5" l="1"/>
  <c r="G298" i="5" l="1"/>
  <c r="D299" i="5"/>
  <c r="E299" i="5" s="1"/>
  <c r="F299" i="5" l="1"/>
  <c r="G299" i="5" l="1"/>
  <c r="D300" i="5"/>
  <c r="E300" i="5" s="1"/>
  <c r="F300" i="5" l="1"/>
  <c r="G300" i="5" l="1"/>
  <c r="D301" i="5"/>
  <c r="E301" i="5" s="1"/>
  <c r="F301" i="5" l="1"/>
  <c r="D302" i="5" s="1"/>
  <c r="E302" i="5" s="1"/>
  <c r="F302" i="5" l="1"/>
  <c r="G301" i="5"/>
  <c r="T19" i="5" s="1"/>
  <c r="U19" i="5" s="1"/>
  <c r="D303" i="5"/>
  <c r="E303" i="5" s="1"/>
  <c r="V19" i="5" l="1"/>
  <c r="AC19" i="5"/>
  <c r="F303" i="5"/>
  <c r="G302" i="5"/>
  <c r="G303" i="5" l="1"/>
  <c r="D304" i="5"/>
  <c r="E304" i="5" s="1"/>
  <c r="F304" i="5" l="1"/>
  <c r="G304" i="5" l="1"/>
  <c r="D305" i="5"/>
  <c r="E305" i="5" s="1"/>
  <c r="F305" i="5" l="1"/>
  <c r="G305" i="5" l="1"/>
  <c r="D306" i="5"/>
  <c r="E306" i="5" s="1"/>
  <c r="F306" i="5" l="1"/>
  <c r="G306" i="5" l="1"/>
  <c r="D307" i="5"/>
  <c r="E307" i="5" s="1"/>
  <c r="F307" i="5" l="1"/>
  <c r="G307" i="5" l="1"/>
  <c r="D308" i="5"/>
  <c r="E308" i="5" s="1"/>
  <c r="F308" i="5" l="1"/>
  <c r="G308" i="5" l="1"/>
  <c r="D309" i="5"/>
  <c r="E309" i="5" s="1"/>
  <c r="F309" i="5" l="1"/>
  <c r="G309" i="5" l="1"/>
  <c r="D310" i="5"/>
  <c r="E310" i="5" s="1"/>
  <c r="F310" i="5" l="1"/>
  <c r="G310" i="5" l="1"/>
  <c r="D311" i="5"/>
  <c r="E311" i="5" s="1"/>
  <c r="F311" i="5" l="1"/>
  <c r="G311" i="5" l="1"/>
  <c r="D312" i="5"/>
  <c r="E312" i="5" s="1"/>
  <c r="F312" i="5" l="1"/>
  <c r="G312" i="5" l="1"/>
  <c r="D313" i="5"/>
  <c r="E313" i="5" s="1"/>
  <c r="F313" i="5" l="1"/>
  <c r="G313" i="5" l="1"/>
  <c r="D314" i="5"/>
  <c r="E314" i="5" s="1"/>
  <c r="F314" i="5" l="1"/>
  <c r="G314" i="5" l="1"/>
  <c r="D315" i="5"/>
  <c r="E315" i="5" s="1"/>
  <c r="F315" i="5" l="1"/>
  <c r="G315" i="5" l="1"/>
  <c r="D316" i="5"/>
  <c r="E316" i="5" s="1"/>
  <c r="F316" i="5" l="1"/>
  <c r="G316" i="5" l="1"/>
  <c r="D317" i="5"/>
  <c r="E317" i="5" s="1"/>
  <c r="T56" i="5" l="1"/>
  <c r="T59" i="5"/>
  <c r="T57" i="5"/>
  <c r="T55" i="5"/>
  <c r="T58" i="5"/>
  <c r="F317" i="5"/>
  <c r="G317" i="5" l="1"/>
  <c r="D318" i="5"/>
  <c r="E318" i="5" s="1"/>
  <c r="F318" i="5" l="1"/>
  <c r="G318" i="5" l="1"/>
  <c r="D319" i="5"/>
  <c r="E319" i="5" s="1"/>
  <c r="F319" i="5" l="1"/>
  <c r="G319" i="5" l="1"/>
  <c r="D320" i="5"/>
  <c r="E320" i="5" s="1"/>
  <c r="F320" i="5" l="1"/>
  <c r="G320" i="5" l="1"/>
  <c r="D321" i="5"/>
  <c r="E321" i="5" s="1"/>
  <c r="F321" i="5" l="1"/>
  <c r="G321" i="5" l="1"/>
  <c r="D322" i="5"/>
  <c r="E322" i="5" s="1"/>
  <c r="F322" i="5" l="1"/>
  <c r="G322" i="5" l="1"/>
  <c r="D323" i="5"/>
  <c r="E323" i="5" s="1"/>
  <c r="F323" i="5" l="1"/>
  <c r="G323" i="5" l="1"/>
  <c r="D324" i="5"/>
  <c r="E324" i="5" s="1"/>
  <c r="F324" i="5" l="1"/>
  <c r="G324" i="5" l="1"/>
  <c r="D325" i="5"/>
  <c r="E325" i="5" s="1"/>
  <c r="F325" i="5" l="1"/>
  <c r="G325" i="5" l="1"/>
  <c r="D326" i="5"/>
  <c r="E326" i="5" s="1"/>
  <c r="F326" i="5" l="1"/>
  <c r="G326" i="5" l="1"/>
  <c r="D327" i="5"/>
  <c r="E327" i="5" s="1"/>
  <c r="F327" i="5" l="1"/>
  <c r="G327" i="5" l="1"/>
  <c r="D328" i="5"/>
  <c r="E328" i="5" s="1"/>
  <c r="F328" i="5" l="1"/>
  <c r="G328" i="5" l="1"/>
  <c r="D329" i="5"/>
  <c r="E329" i="5" s="1"/>
  <c r="F329" i="5" l="1"/>
  <c r="G329" i="5" l="1"/>
  <c r="D330" i="5"/>
  <c r="E330" i="5" s="1"/>
  <c r="F330" i="5" l="1"/>
  <c r="G330" i="5" l="1"/>
  <c r="D331" i="5"/>
  <c r="E331" i="5" s="1"/>
  <c r="F331" i="5" l="1"/>
  <c r="G331" i="5" l="1"/>
  <c r="D332" i="5"/>
  <c r="E332" i="5" s="1"/>
  <c r="F332" i="5" l="1"/>
  <c r="G332" i="5" l="1"/>
  <c r="D333" i="5"/>
  <c r="E333" i="5" s="1"/>
  <c r="F333" i="5" l="1"/>
  <c r="G333" i="5" l="1"/>
  <c r="D334" i="5"/>
  <c r="E334" i="5" s="1"/>
  <c r="F334" i="5" l="1"/>
  <c r="G334" i="5" l="1"/>
  <c r="D335" i="5"/>
  <c r="E335" i="5" s="1"/>
  <c r="F335" i="5" l="1"/>
  <c r="G335" i="5" l="1"/>
  <c r="D336" i="5"/>
  <c r="E336" i="5" s="1"/>
  <c r="F336" i="5" s="1"/>
  <c r="D337" i="5" l="1"/>
  <c r="E337" i="5" s="1"/>
  <c r="F337" i="5" s="1"/>
  <c r="G336" i="5"/>
  <c r="G337" i="5" l="1"/>
  <c r="D338" i="5"/>
  <c r="E338" i="5" s="1"/>
  <c r="F338" i="5" l="1"/>
  <c r="G338" i="5" l="1"/>
  <c r="D339" i="5"/>
  <c r="E339" i="5" s="1"/>
  <c r="F339" i="5" l="1"/>
  <c r="G339" i="5" l="1"/>
  <c r="D340" i="5"/>
  <c r="E340" i="5" s="1"/>
  <c r="T61" i="5" l="1"/>
  <c r="T62" i="5"/>
  <c r="T60" i="5"/>
  <c r="F340" i="5"/>
  <c r="G340" i="5" l="1"/>
  <c r="D341" i="5"/>
  <c r="E341" i="5" s="1"/>
  <c r="F341" i="5" l="1"/>
  <c r="G341" i="5" l="1"/>
  <c r="D342" i="5"/>
  <c r="E342" i="5" s="1"/>
  <c r="F342" i="5" l="1"/>
  <c r="G342" i="5" l="1"/>
  <c r="D343" i="5"/>
  <c r="E343" i="5" s="1"/>
  <c r="F343" i="5" l="1"/>
  <c r="G343" i="5" l="1"/>
  <c r="D344" i="5"/>
  <c r="E344" i="5" s="1"/>
  <c r="F344" i="5" l="1"/>
  <c r="G344" i="5" l="1"/>
  <c r="D345" i="5"/>
  <c r="E345" i="5" s="1"/>
  <c r="F345" i="5" l="1"/>
  <c r="G345" i="5" l="1"/>
  <c r="D346" i="5"/>
  <c r="E346" i="5" s="1"/>
  <c r="F346" i="5" l="1"/>
  <c r="G346" i="5" l="1"/>
  <c r="D347" i="5"/>
  <c r="E347" i="5" s="1"/>
  <c r="F347" i="5" l="1"/>
  <c r="G347" i="5" l="1"/>
  <c r="D348" i="5"/>
  <c r="E348" i="5" s="1"/>
  <c r="F348" i="5" l="1"/>
  <c r="G348" i="5" l="1"/>
  <c r="D349" i="5"/>
  <c r="E349" i="5" s="1"/>
  <c r="F349" i="5" l="1"/>
  <c r="G349" i="5" l="1"/>
  <c r="D350" i="5"/>
  <c r="E350" i="5" s="1"/>
  <c r="F350" i="5" l="1"/>
  <c r="G350" i="5" l="1"/>
  <c r="D351" i="5"/>
  <c r="E351" i="5" s="1"/>
  <c r="T64" i="5" l="1"/>
  <c r="T63" i="5"/>
  <c r="F351" i="5"/>
  <c r="G351" i="5" l="1"/>
  <c r="D352" i="5"/>
  <c r="E352" i="5" s="1"/>
  <c r="F352" i="5" l="1"/>
  <c r="G352" i="5" l="1"/>
  <c r="D353" i="5"/>
  <c r="E353" i="5" s="1"/>
  <c r="F353" i="5" l="1"/>
  <c r="G353" i="5" l="1"/>
  <c r="D354" i="5"/>
  <c r="E354" i="5" s="1"/>
  <c r="F354" i="5" l="1"/>
  <c r="G354" i="5" l="1"/>
  <c r="D355" i="5"/>
  <c r="E355" i="5" s="1"/>
  <c r="F355" i="5" l="1"/>
  <c r="G355" i="5" l="1"/>
  <c r="D356" i="5"/>
  <c r="E356" i="5" s="1"/>
  <c r="F356" i="5" l="1"/>
  <c r="G356" i="5" l="1"/>
  <c r="D357" i="5"/>
  <c r="E357" i="5" s="1"/>
  <c r="F357" i="5" l="1"/>
  <c r="G357" i="5" l="1"/>
  <c r="D358" i="5"/>
  <c r="E358" i="5" s="1"/>
  <c r="F358" i="5" s="1"/>
  <c r="G358" i="5" l="1"/>
  <c r="D359" i="5"/>
  <c r="E359" i="5" s="1"/>
  <c r="F359" i="5" l="1"/>
  <c r="G359" i="5" l="1"/>
  <c r="D360" i="5"/>
  <c r="E360" i="5" s="1"/>
  <c r="F360" i="5" l="1"/>
  <c r="G360" i="5" l="1"/>
  <c r="D361" i="5"/>
  <c r="E361" i="5" s="1"/>
  <c r="F361" i="5" s="1"/>
  <c r="G361" i="5" s="1"/>
  <c r="T66" i="5" l="1"/>
  <c r="T65" i="5"/>
</calcChain>
</file>

<file path=xl/sharedStrings.xml><?xml version="1.0" encoding="utf-8"?>
<sst xmlns="http://schemas.openxmlformats.org/spreadsheetml/2006/main" count="37" uniqueCount="36">
  <si>
    <t>EMI</t>
  </si>
  <si>
    <t>Interest</t>
  </si>
  <si>
    <t>Capital</t>
  </si>
  <si>
    <t>Principal</t>
  </si>
  <si>
    <t>Month</t>
  </si>
  <si>
    <t>Sno</t>
  </si>
  <si>
    <t>Ownership</t>
  </si>
  <si>
    <t>% ownership</t>
  </si>
  <si>
    <t>Years</t>
  </si>
  <si>
    <t>Rent</t>
  </si>
  <si>
    <t>Investment value</t>
  </si>
  <si>
    <t>IV 5 year</t>
  </si>
  <si>
    <t>IV 10 year</t>
  </si>
  <si>
    <t>IV 15year</t>
  </si>
  <si>
    <t>IV 20 year</t>
  </si>
  <si>
    <t>IV 25 year</t>
  </si>
  <si>
    <t>Home appreciation</t>
  </si>
  <si>
    <t>Capital appreciation + Equity in the house</t>
  </si>
  <si>
    <t>Investment as a % home value</t>
  </si>
  <si>
    <t>Loan to be taken to buy the house</t>
  </si>
  <si>
    <t>% ownership by paying EMI</t>
  </si>
  <si>
    <t>EMI for the loan</t>
  </si>
  <si>
    <t>Capital appreciation+ Equity in the house as a % of home value</t>
  </si>
  <si>
    <t xml:space="preserve">House value </t>
  </si>
  <si>
    <t>Buy now</t>
  </si>
  <si>
    <t>Wait</t>
  </si>
  <si>
    <t>Home loan interest rate</t>
  </si>
  <si>
    <t>Investment return</t>
  </si>
  <si>
    <t>Loan duration years</t>
  </si>
  <si>
    <t>Rental yeild</t>
  </si>
  <si>
    <t>Yeal rental increase</t>
  </si>
  <si>
    <t>Value of the house (loan)</t>
  </si>
  <si>
    <t>Investment value - (Capital appreciation + equity in the house)</t>
  </si>
  <si>
    <t>Home Buy now vs Wait decision analysis</t>
  </si>
  <si>
    <t>* You can update the values in yellow</t>
  </si>
  <si>
    <t>New EMI as % of initial 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</si>
</sst>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1" applyNumberFormat="1" applyFont="1"/>
    <xf numFmtId="9" fontId="0" fillId="0" borderId="0" xfId="0" applyNumberFormat="1"/>
    <xf numFmtId="17" fontId="0" fillId="0" borderId="0" xfId="0" applyNumberFormat="1"/>
    <xf numFmtId="43" fontId="0" fillId="0" borderId="0" xfId="1" applyFont="1"/>
    <xf numFmtId="166" fontId="0" fillId="0" borderId="0" xfId="2" applyNumberFormat="1" applyFont="1"/>
    <xf numFmtId="165" fontId="0" fillId="0" borderId="0" xfId="1" applyNumberFormat="1" applyFont="1"/>
    <xf numFmtId="17" fontId="0" fillId="0" borderId="0" xfId="1" applyNumberFormat="1" applyFont="1"/>
    <xf numFmtId="43" fontId="0" fillId="0" borderId="0" xfId="0" applyNumberFormat="1"/>
    <xf numFmtId="164" fontId="0" fillId="0" borderId="11" xfId="1" applyNumberFormat="1" applyFont="1" applyBorder="1"/>
    <xf numFmtId="166" fontId="0" fillId="0" borderId="11" xfId="2" applyNumberFormat="1" applyFont="1" applyBorder="1"/>
    <xf numFmtId="164" fontId="0" fillId="0" borderId="19" xfId="1" applyNumberFormat="1" applyFont="1" applyBorder="1"/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24" xfId="1" applyNumberFormat="1" applyFont="1" applyBorder="1"/>
    <xf numFmtId="166" fontId="0" fillId="0" borderId="24" xfId="2" applyNumberFormat="1" applyFont="1" applyBorder="1"/>
    <xf numFmtId="164" fontId="0" fillId="0" borderId="25" xfId="1" applyNumberFormat="1" applyFont="1" applyBorder="1"/>
    <xf numFmtId="43" fontId="0" fillId="0" borderId="11" xfId="1" applyFont="1" applyBorder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9" fontId="0" fillId="0" borderId="0" xfId="0" applyNumberFormat="1" applyBorder="1"/>
    <xf numFmtId="0" fontId="2" fillId="5" borderId="14" xfId="0" applyFont="1" applyFill="1" applyBorder="1" applyAlignment="1">
      <alignment horizontal="center" vertical="center" wrapText="1"/>
    </xf>
    <xf numFmtId="164" fontId="0" fillId="2" borderId="28" xfId="1" applyNumberFormat="1" applyFont="1" applyFill="1" applyBorder="1"/>
    <xf numFmtId="164" fontId="0" fillId="0" borderId="28" xfId="1" applyNumberFormat="1" applyFont="1" applyBorder="1"/>
    <xf numFmtId="164" fontId="0" fillId="0" borderId="17" xfId="1" applyNumberFormat="1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5" borderId="29" xfId="0" applyFont="1" applyFill="1" applyBorder="1" applyAlignment="1">
      <alignment horizontal="center" vertical="center" wrapText="1"/>
    </xf>
    <xf numFmtId="9" fontId="0" fillId="2" borderId="30" xfId="2" applyFont="1" applyFill="1" applyBorder="1"/>
    <xf numFmtId="9" fontId="0" fillId="0" borderId="30" xfId="2" applyFont="1" applyBorder="1"/>
    <xf numFmtId="9" fontId="0" fillId="0" borderId="31" xfId="2" applyFont="1" applyBorder="1"/>
    <xf numFmtId="0" fontId="0" fillId="0" borderId="11" xfId="0" applyBorder="1" applyAlignment="1">
      <alignment horizontal="center"/>
    </xf>
    <xf numFmtId="43" fontId="0" fillId="0" borderId="11" xfId="1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43" fontId="0" fillId="0" borderId="27" xfId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6" borderId="0" xfId="0" applyFont="1" applyFill="1" applyBorder="1"/>
    <xf numFmtId="0" fontId="0" fillId="6" borderId="0" xfId="0" applyFill="1" applyBorder="1"/>
    <xf numFmtId="164" fontId="4" fillId="6" borderId="14" xfId="1" applyNumberFormat="1" applyFont="1" applyFill="1" applyBorder="1"/>
    <xf numFmtId="164" fontId="4" fillId="6" borderId="28" xfId="1" applyNumberFormat="1" applyFont="1" applyFill="1" applyBorder="1"/>
    <xf numFmtId="166" fontId="4" fillId="6" borderId="28" xfId="2" applyNumberFormat="1" applyFont="1" applyFill="1" applyBorder="1"/>
    <xf numFmtId="0" fontId="4" fillId="6" borderId="18" xfId="0" applyFont="1" applyFill="1" applyBorder="1"/>
    <xf numFmtId="0" fontId="4" fillId="6" borderId="23" xfId="0" applyFont="1" applyFill="1" applyBorder="1"/>
    <xf numFmtId="166" fontId="4" fillId="6" borderId="28" xfId="0" applyNumberFormat="1" applyFont="1" applyFill="1" applyBorder="1"/>
    <xf numFmtId="166" fontId="4" fillId="6" borderId="17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6">
    <dxf>
      <font>
        <b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.0_);_(* \(#,##0.0\);_(* &quot;-&quot;??_);_(@_)"/>
    </dxf>
    <dxf>
      <numFmt numFmtId="13" formatCode="0%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IN"/>
              <a:t>% of EMI allcoated to Interest</a:t>
            </a:r>
            <a:r>
              <a:rPr lang="en-IN" baseline="0"/>
              <a:t>  and Principal</a:t>
            </a:r>
            <a:endParaRPr lang="en-I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803149606299212E-2"/>
          <c:y val="0.10829797507682"/>
          <c:w val="0.89574703837695968"/>
          <c:h val="0.77165731440126539"/>
        </c:manualLayout>
      </c:layout>
      <c:barChart>
        <c:barDir val="col"/>
        <c:grouping val="percentStacked"/>
        <c:varyColors val="0"/>
        <c:ser>
          <c:idx val="1"/>
          <c:order val="1"/>
          <c:tx>
            <c:strRef>
              <c:f>'Buy now vs Wait - DIY Sheet'!$D$1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'Buy now vs Wait - DIY Sheet'!$B$2:$B$361</c:f>
              <c:numCache>
                <c:formatCode>mmm\-yy</c:formatCode>
                <c:ptCount val="3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  <c:pt idx="121">
                  <c:v>45323</c:v>
                </c:pt>
                <c:pt idx="122">
                  <c:v>45352</c:v>
                </c:pt>
                <c:pt idx="123">
                  <c:v>45383</c:v>
                </c:pt>
                <c:pt idx="124">
                  <c:v>45413</c:v>
                </c:pt>
                <c:pt idx="125">
                  <c:v>45444</c:v>
                </c:pt>
                <c:pt idx="126">
                  <c:v>45474</c:v>
                </c:pt>
                <c:pt idx="127">
                  <c:v>45505</c:v>
                </c:pt>
                <c:pt idx="128">
                  <c:v>45536</c:v>
                </c:pt>
                <c:pt idx="129">
                  <c:v>45566</c:v>
                </c:pt>
                <c:pt idx="130">
                  <c:v>45597</c:v>
                </c:pt>
                <c:pt idx="131">
                  <c:v>45627</c:v>
                </c:pt>
                <c:pt idx="132">
                  <c:v>45658</c:v>
                </c:pt>
                <c:pt idx="133">
                  <c:v>45689</c:v>
                </c:pt>
                <c:pt idx="134">
                  <c:v>45717</c:v>
                </c:pt>
                <c:pt idx="135">
                  <c:v>45748</c:v>
                </c:pt>
                <c:pt idx="136">
                  <c:v>45778</c:v>
                </c:pt>
                <c:pt idx="137">
                  <c:v>45809</c:v>
                </c:pt>
                <c:pt idx="138">
                  <c:v>45839</c:v>
                </c:pt>
                <c:pt idx="139">
                  <c:v>45870</c:v>
                </c:pt>
                <c:pt idx="140">
                  <c:v>45901</c:v>
                </c:pt>
                <c:pt idx="141">
                  <c:v>45931</c:v>
                </c:pt>
                <c:pt idx="142">
                  <c:v>45962</c:v>
                </c:pt>
                <c:pt idx="143">
                  <c:v>45992</c:v>
                </c:pt>
                <c:pt idx="144">
                  <c:v>46023</c:v>
                </c:pt>
                <c:pt idx="145">
                  <c:v>46054</c:v>
                </c:pt>
                <c:pt idx="146">
                  <c:v>46082</c:v>
                </c:pt>
                <c:pt idx="147">
                  <c:v>46113</c:v>
                </c:pt>
                <c:pt idx="148">
                  <c:v>46143</c:v>
                </c:pt>
                <c:pt idx="149">
                  <c:v>46174</c:v>
                </c:pt>
                <c:pt idx="150">
                  <c:v>46204</c:v>
                </c:pt>
                <c:pt idx="151">
                  <c:v>46235</c:v>
                </c:pt>
                <c:pt idx="152">
                  <c:v>46266</c:v>
                </c:pt>
                <c:pt idx="153">
                  <c:v>46296</c:v>
                </c:pt>
                <c:pt idx="154">
                  <c:v>46327</c:v>
                </c:pt>
                <c:pt idx="155">
                  <c:v>46357</c:v>
                </c:pt>
                <c:pt idx="156">
                  <c:v>46388</c:v>
                </c:pt>
                <c:pt idx="157">
                  <c:v>46419</c:v>
                </c:pt>
                <c:pt idx="158">
                  <c:v>46447</c:v>
                </c:pt>
                <c:pt idx="159">
                  <c:v>46478</c:v>
                </c:pt>
                <c:pt idx="160">
                  <c:v>46508</c:v>
                </c:pt>
                <c:pt idx="161">
                  <c:v>46539</c:v>
                </c:pt>
                <c:pt idx="162">
                  <c:v>46569</c:v>
                </c:pt>
                <c:pt idx="163">
                  <c:v>46600</c:v>
                </c:pt>
                <c:pt idx="164">
                  <c:v>46631</c:v>
                </c:pt>
                <c:pt idx="165">
                  <c:v>46661</c:v>
                </c:pt>
                <c:pt idx="166">
                  <c:v>46692</c:v>
                </c:pt>
                <c:pt idx="167">
                  <c:v>46722</c:v>
                </c:pt>
                <c:pt idx="168">
                  <c:v>46753</c:v>
                </c:pt>
                <c:pt idx="169">
                  <c:v>46784</c:v>
                </c:pt>
                <c:pt idx="170">
                  <c:v>46813</c:v>
                </c:pt>
                <c:pt idx="171">
                  <c:v>46844</c:v>
                </c:pt>
                <c:pt idx="172">
                  <c:v>46874</c:v>
                </c:pt>
                <c:pt idx="173">
                  <c:v>46905</c:v>
                </c:pt>
                <c:pt idx="174">
                  <c:v>46935</c:v>
                </c:pt>
                <c:pt idx="175">
                  <c:v>46966</c:v>
                </c:pt>
                <c:pt idx="176">
                  <c:v>46997</c:v>
                </c:pt>
                <c:pt idx="177">
                  <c:v>47027</c:v>
                </c:pt>
                <c:pt idx="178">
                  <c:v>47058</c:v>
                </c:pt>
                <c:pt idx="179">
                  <c:v>47088</c:v>
                </c:pt>
                <c:pt idx="180">
                  <c:v>47119</c:v>
                </c:pt>
                <c:pt idx="181">
                  <c:v>47150</c:v>
                </c:pt>
                <c:pt idx="182">
                  <c:v>47178</c:v>
                </c:pt>
                <c:pt idx="183">
                  <c:v>47209</c:v>
                </c:pt>
                <c:pt idx="184">
                  <c:v>47239</c:v>
                </c:pt>
                <c:pt idx="185">
                  <c:v>47270</c:v>
                </c:pt>
                <c:pt idx="186">
                  <c:v>47300</c:v>
                </c:pt>
                <c:pt idx="187">
                  <c:v>47331</c:v>
                </c:pt>
                <c:pt idx="188">
                  <c:v>47362</c:v>
                </c:pt>
                <c:pt idx="189">
                  <c:v>47392</c:v>
                </c:pt>
                <c:pt idx="190">
                  <c:v>47423</c:v>
                </c:pt>
                <c:pt idx="191">
                  <c:v>47453</c:v>
                </c:pt>
                <c:pt idx="192">
                  <c:v>47484</c:v>
                </c:pt>
                <c:pt idx="193">
                  <c:v>47515</c:v>
                </c:pt>
                <c:pt idx="194">
                  <c:v>47543</c:v>
                </c:pt>
                <c:pt idx="195">
                  <c:v>47574</c:v>
                </c:pt>
                <c:pt idx="196">
                  <c:v>47604</c:v>
                </c:pt>
                <c:pt idx="197">
                  <c:v>47635</c:v>
                </c:pt>
                <c:pt idx="198">
                  <c:v>47665</c:v>
                </c:pt>
                <c:pt idx="199">
                  <c:v>47696</c:v>
                </c:pt>
                <c:pt idx="200">
                  <c:v>47727</c:v>
                </c:pt>
                <c:pt idx="201">
                  <c:v>47757</c:v>
                </c:pt>
                <c:pt idx="202">
                  <c:v>47788</c:v>
                </c:pt>
                <c:pt idx="203">
                  <c:v>47818</c:v>
                </c:pt>
                <c:pt idx="204">
                  <c:v>47849</c:v>
                </c:pt>
                <c:pt idx="205">
                  <c:v>47880</c:v>
                </c:pt>
                <c:pt idx="206">
                  <c:v>47908</c:v>
                </c:pt>
                <c:pt idx="207">
                  <c:v>47939</c:v>
                </c:pt>
                <c:pt idx="208">
                  <c:v>47969</c:v>
                </c:pt>
                <c:pt idx="209">
                  <c:v>48000</c:v>
                </c:pt>
                <c:pt idx="210">
                  <c:v>48030</c:v>
                </c:pt>
                <c:pt idx="211">
                  <c:v>48061</c:v>
                </c:pt>
                <c:pt idx="212">
                  <c:v>48092</c:v>
                </c:pt>
                <c:pt idx="213">
                  <c:v>48122</c:v>
                </c:pt>
                <c:pt idx="214">
                  <c:v>48153</c:v>
                </c:pt>
                <c:pt idx="215">
                  <c:v>48183</c:v>
                </c:pt>
                <c:pt idx="216">
                  <c:v>48214</c:v>
                </c:pt>
                <c:pt idx="217">
                  <c:v>48245</c:v>
                </c:pt>
                <c:pt idx="218">
                  <c:v>48274</c:v>
                </c:pt>
                <c:pt idx="219">
                  <c:v>48305</c:v>
                </c:pt>
                <c:pt idx="220">
                  <c:v>48335</c:v>
                </c:pt>
                <c:pt idx="221">
                  <c:v>48366</c:v>
                </c:pt>
                <c:pt idx="222">
                  <c:v>48396</c:v>
                </c:pt>
                <c:pt idx="223">
                  <c:v>48427</c:v>
                </c:pt>
                <c:pt idx="224">
                  <c:v>48458</c:v>
                </c:pt>
                <c:pt idx="225">
                  <c:v>48488</c:v>
                </c:pt>
                <c:pt idx="226">
                  <c:v>48519</c:v>
                </c:pt>
                <c:pt idx="227">
                  <c:v>48549</c:v>
                </c:pt>
                <c:pt idx="228">
                  <c:v>48580</c:v>
                </c:pt>
                <c:pt idx="229">
                  <c:v>48611</c:v>
                </c:pt>
                <c:pt idx="230">
                  <c:v>48639</c:v>
                </c:pt>
                <c:pt idx="231">
                  <c:v>48670</c:v>
                </c:pt>
                <c:pt idx="232">
                  <c:v>48700</c:v>
                </c:pt>
                <c:pt idx="233">
                  <c:v>48731</c:v>
                </c:pt>
                <c:pt idx="234">
                  <c:v>48761</c:v>
                </c:pt>
                <c:pt idx="235">
                  <c:v>48792</c:v>
                </c:pt>
                <c:pt idx="236">
                  <c:v>48823</c:v>
                </c:pt>
                <c:pt idx="237">
                  <c:v>48853</c:v>
                </c:pt>
                <c:pt idx="238">
                  <c:v>48884</c:v>
                </c:pt>
                <c:pt idx="239">
                  <c:v>48914</c:v>
                </c:pt>
                <c:pt idx="240">
                  <c:v>48945</c:v>
                </c:pt>
                <c:pt idx="241">
                  <c:v>48976</c:v>
                </c:pt>
                <c:pt idx="242">
                  <c:v>49004</c:v>
                </c:pt>
                <c:pt idx="243">
                  <c:v>49035</c:v>
                </c:pt>
                <c:pt idx="244">
                  <c:v>49065</c:v>
                </c:pt>
                <c:pt idx="245">
                  <c:v>49096</c:v>
                </c:pt>
                <c:pt idx="246">
                  <c:v>49126</c:v>
                </c:pt>
                <c:pt idx="247">
                  <c:v>49157</c:v>
                </c:pt>
                <c:pt idx="248">
                  <c:v>49188</c:v>
                </c:pt>
                <c:pt idx="249">
                  <c:v>49218</c:v>
                </c:pt>
                <c:pt idx="250">
                  <c:v>49249</c:v>
                </c:pt>
                <c:pt idx="251">
                  <c:v>49279</c:v>
                </c:pt>
                <c:pt idx="252">
                  <c:v>49310</c:v>
                </c:pt>
                <c:pt idx="253">
                  <c:v>49341</c:v>
                </c:pt>
                <c:pt idx="254">
                  <c:v>49369</c:v>
                </c:pt>
                <c:pt idx="255">
                  <c:v>49400</c:v>
                </c:pt>
                <c:pt idx="256">
                  <c:v>49430</c:v>
                </c:pt>
                <c:pt idx="257">
                  <c:v>49461</c:v>
                </c:pt>
                <c:pt idx="258">
                  <c:v>49491</c:v>
                </c:pt>
                <c:pt idx="259">
                  <c:v>49522</c:v>
                </c:pt>
                <c:pt idx="260">
                  <c:v>49553</c:v>
                </c:pt>
                <c:pt idx="261">
                  <c:v>49583</c:v>
                </c:pt>
                <c:pt idx="262">
                  <c:v>49614</c:v>
                </c:pt>
                <c:pt idx="263">
                  <c:v>49644</c:v>
                </c:pt>
                <c:pt idx="264">
                  <c:v>49675</c:v>
                </c:pt>
                <c:pt idx="265">
                  <c:v>49706</c:v>
                </c:pt>
                <c:pt idx="266">
                  <c:v>49735</c:v>
                </c:pt>
                <c:pt idx="267">
                  <c:v>49766</c:v>
                </c:pt>
                <c:pt idx="268">
                  <c:v>49796</c:v>
                </c:pt>
                <c:pt idx="269">
                  <c:v>49827</c:v>
                </c:pt>
                <c:pt idx="270">
                  <c:v>49857</c:v>
                </c:pt>
                <c:pt idx="271">
                  <c:v>49888</c:v>
                </c:pt>
                <c:pt idx="272">
                  <c:v>49919</c:v>
                </c:pt>
                <c:pt idx="273">
                  <c:v>49949</c:v>
                </c:pt>
                <c:pt idx="274">
                  <c:v>49980</c:v>
                </c:pt>
                <c:pt idx="275">
                  <c:v>50010</c:v>
                </c:pt>
                <c:pt idx="276">
                  <c:v>50041</c:v>
                </c:pt>
                <c:pt idx="277">
                  <c:v>50072</c:v>
                </c:pt>
                <c:pt idx="278">
                  <c:v>50100</c:v>
                </c:pt>
                <c:pt idx="279">
                  <c:v>50131</c:v>
                </c:pt>
                <c:pt idx="280">
                  <c:v>50161</c:v>
                </c:pt>
                <c:pt idx="281">
                  <c:v>50192</c:v>
                </c:pt>
                <c:pt idx="282">
                  <c:v>50222</c:v>
                </c:pt>
                <c:pt idx="283">
                  <c:v>50253</c:v>
                </c:pt>
                <c:pt idx="284">
                  <c:v>50284</c:v>
                </c:pt>
                <c:pt idx="285">
                  <c:v>50314</c:v>
                </c:pt>
                <c:pt idx="286">
                  <c:v>50345</c:v>
                </c:pt>
                <c:pt idx="287">
                  <c:v>50375</c:v>
                </c:pt>
                <c:pt idx="288">
                  <c:v>50406</c:v>
                </c:pt>
                <c:pt idx="289">
                  <c:v>50437</c:v>
                </c:pt>
                <c:pt idx="290">
                  <c:v>50465</c:v>
                </c:pt>
                <c:pt idx="291">
                  <c:v>50496</c:v>
                </c:pt>
                <c:pt idx="292">
                  <c:v>50526</c:v>
                </c:pt>
                <c:pt idx="293">
                  <c:v>50557</c:v>
                </c:pt>
                <c:pt idx="294">
                  <c:v>50587</c:v>
                </c:pt>
                <c:pt idx="295">
                  <c:v>50618</c:v>
                </c:pt>
                <c:pt idx="296">
                  <c:v>50649</c:v>
                </c:pt>
                <c:pt idx="297">
                  <c:v>50679</c:v>
                </c:pt>
                <c:pt idx="298">
                  <c:v>50710</c:v>
                </c:pt>
                <c:pt idx="299">
                  <c:v>50740</c:v>
                </c:pt>
                <c:pt idx="300">
                  <c:v>50771</c:v>
                </c:pt>
                <c:pt idx="301">
                  <c:v>50802</c:v>
                </c:pt>
                <c:pt idx="302">
                  <c:v>50830</c:v>
                </c:pt>
                <c:pt idx="303">
                  <c:v>50861</c:v>
                </c:pt>
                <c:pt idx="304">
                  <c:v>50891</c:v>
                </c:pt>
                <c:pt idx="305">
                  <c:v>50922</c:v>
                </c:pt>
                <c:pt idx="306">
                  <c:v>50952</c:v>
                </c:pt>
                <c:pt idx="307">
                  <c:v>50983</c:v>
                </c:pt>
                <c:pt idx="308">
                  <c:v>51014</c:v>
                </c:pt>
                <c:pt idx="309">
                  <c:v>51044</c:v>
                </c:pt>
                <c:pt idx="310">
                  <c:v>51075</c:v>
                </c:pt>
                <c:pt idx="311">
                  <c:v>51105</c:v>
                </c:pt>
                <c:pt idx="312">
                  <c:v>51136</c:v>
                </c:pt>
                <c:pt idx="313">
                  <c:v>51167</c:v>
                </c:pt>
                <c:pt idx="314">
                  <c:v>51196</c:v>
                </c:pt>
                <c:pt idx="315">
                  <c:v>51227</c:v>
                </c:pt>
                <c:pt idx="316">
                  <c:v>51257</c:v>
                </c:pt>
                <c:pt idx="317">
                  <c:v>51288</c:v>
                </c:pt>
                <c:pt idx="318">
                  <c:v>51318</c:v>
                </c:pt>
                <c:pt idx="319">
                  <c:v>51349</c:v>
                </c:pt>
                <c:pt idx="320">
                  <c:v>51380</c:v>
                </c:pt>
                <c:pt idx="321">
                  <c:v>51410</c:v>
                </c:pt>
                <c:pt idx="322">
                  <c:v>51441</c:v>
                </c:pt>
                <c:pt idx="323">
                  <c:v>51471</c:v>
                </c:pt>
                <c:pt idx="324">
                  <c:v>51502</c:v>
                </c:pt>
                <c:pt idx="325">
                  <c:v>51533</c:v>
                </c:pt>
                <c:pt idx="326">
                  <c:v>51561</c:v>
                </c:pt>
                <c:pt idx="327">
                  <c:v>51592</c:v>
                </c:pt>
                <c:pt idx="328">
                  <c:v>51622</c:v>
                </c:pt>
                <c:pt idx="329">
                  <c:v>51653</c:v>
                </c:pt>
                <c:pt idx="330">
                  <c:v>51683</c:v>
                </c:pt>
                <c:pt idx="331">
                  <c:v>51714</c:v>
                </c:pt>
                <c:pt idx="332">
                  <c:v>51745</c:v>
                </c:pt>
                <c:pt idx="333">
                  <c:v>51775</c:v>
                </c:pt>
                <c:pt idx="334">
                  <c:v>51806</c:v>
                </c:pt>
                <c:pt idx="335">
                  <c:v>51836</c:v>
                </c:pt>
                <c:pt idx="336">
                  <c:v>51867</c:v>
                </c:pt>
                <c:pt idx="337">
                  <c:v>51898</c:v>
                </c:pt>
                <c:pt idx="338">
                  <c:v>51926</c:v>
                </c:pt>
                <c:pt idx="339">
                  <c:v>51957</c:v>
                </c:pt>
                <c:pt idx="340">
                  <c:v>51987</c:v>
                </c:pt>
                <c:pt idx="341">
                  <c:v>52018</c:v>
                </c:pt>
                <c:pt idx="342">
                  <c:v>52048</c:v>
                </c:pt>
                <c:pt idx="343">
                  <c:v>52079</c:v>
                </c:pt>
                <c:pt idx="344">
                  <c:v>52110</c:v>
                </c:pt>
                <c:pt idx="345">
                  <c:v>52140</c:v>
                </c:pt>
                <c:pt idx="346">
                  <c:v>52171</c:v>
                </c:pt>
                <c:pt idx="347">
                  <c:v>52201</c:v>
                </c:pt>
                <c:pt idx="348">
                  <c:v>52232</c:v>
                </c:pt>
                <c:pt idx="349">
                  <c:v>52263</c:v>
                </c:pt>
                <c:pt idx="350">
                  <c:v>52291</c:v>
                </c:pt>
                <c:pt idx="351">
                  <c:v>52322</c:v>
                </c:pt>
                <c:pt idx="352">
                  <c:v>52352</c:v>
                </c:pt>
                <c:pt idx="353">
                  <c:v>52383</c:v>
                </c:pt>
                <c:pt idx="354">
                  <c:v>52413</c:v>
                </c:pt>
                <c:pt idx="355">
                  <c:v>52444</c:v>
                </c:pt>
                <c:pt idx="356">
                  <c:v>52475</c:v>
                </c:pt>
                <c:pt idx="357">
                  <c:v>52505</c:v>
                </c:pt>
                <c:pt idx="358">
                  <c:v>52536</c:v>
                </c:pt>
                <c:pt idx="359">
                  <c:v>52566</c:v>
                </c:pt>
              </c:numCache>
            </c:numRef>
          </c:cat>
          <c:val>
            <c:numRef>
              <c:f>'Buy now vs Wait - DIY Sheet'!$D$2:$D$361</c:f>
              <c:numCache>
                <c:formatCode>_(* #,##0_);_(* \(#,##0\);_(* "-"??_);_(@_)</c:formatCode>
                <c:ptCount val="360"/>
                <c:pt idx="0">
                  <c:v>83333.333333333328</c:v>
                </c:pt>
                <c:pt idx="1">
                  <c:v>83296.468136037118</c:v>
                </c:pt>
                <c:pt idx="2">
                  <c:v>83259.295728763434</c:v>
                </c:pt>
                <c:pt idx="3">
                  <c:v>83221.813551429121</c:v>
                </c:pt>
                <c:pt idx="4">
                  <c:v>83184.019022617023</c:v>
                </c:pt>
                <c:pt idx="5">
                  <c:v>83145.90953939817</c:v>
                </c:pt>
                <c:pt idx="6">
                  <c:v>83107.482477152487</c:v>
                </c:pt>
                <c:pt idx="7">
                  <c:v>83068.735189388084</c:v>
                </c:pt>
                <c:pt idx="8">
                  <c:v>83029.665007559001</c:v>
                </c:pt>
                <c:pt idx="9">
                  <c:v>82990.269240881316</c:v>
                </c:pt>
                <c:pt idx="10">
                  <c:v>82950.545176147993</c:v>
                </c:pt>
                <c:pt idx="11">
                  <c:v>82910.490077541894</c:v>
                </c:pt>
                <c:pt idx="12">
                  <c:v>82870.101186447413</c:v>
                </c:pt>
                <c:pt idx="13">
                  <c:v>82829.375721260483</c:v>
                </c:pt>
                <c:pt idx="14">
                  <c:v>82788.310877196971</c:v>
                </c:pt>
                <c:pt idx="15">
                  <c:v>82746.903826099631</c:v>
                </c:pt>
                <c:pt idx="16">
                  <c:v>82705.151716243126</c:v>
                </c:pt>
                <c:pt idx="17">
                  <c:v>82663.051672137808</c:v>
                </c:pt>
                <c:pt idx="18">
                  <c:v>82620.600794331622</c:v>
                </c:pt>
                <c:pt idx="19">
                  <c:v>82577.796159210382</c:v>
                </c:pt>
                <c:pt idx="20">
                  <c:v>82534.634818796476</c:v>
                </c:pt>
                <c:pt idx="21">
                  <c:v>82491.113800545791</c:v>
                </c:pt>
                <c:pt idx="22">
                  <c:v>82447.230107142997</c:v>
                </c:pt>
                <c:pt idx="23">
                  <c:v>82402.980716295191</c:v>
                </c:pt>
                <c:pt idx="24">
                  <c:v>82358.362580523637</c:v>
                </c:pt>
                <c:pt idx="25">
                  <c:v>82313.372626954006</c:v>
                </c:pt>
                <c:pt idx="26">
                  <c:v>82268.007757104628</c:v>
                </c:pt>
                <c:pt idx="27">
                  <c:v>82222.264846673163</c:v>
                </c:pt>
                <c:pt idx="28">
                  <c:v>82176.140745321434</c:v>
                </c:pt>
                <c:pt idx="29">
                  <c:v>82129.632276458447</c:v>
                </c:pt>
                <c:pt idx="30">
                  <c:v>82082.7362370216</c:v>
                </c:pt>
                <c:pt idx="31">
                  <c:v>82035.449397256118</c:v>
                </c:pt>
                <c:pt idx="32">
                  <c:v>81987.768500492588</c:v>
                </c:pt>
                <c:pt idx="33">
                  <c:v>81939.690262922697</c:v>
                </c:pt>
                <c:pt idx="34">
                  <c:v>81891.211373373051</c:v>
                </c:pt>
                <c:pt idx="35">
                  <c:v>81842.328493077148</c:v>
                </c:pt>
                <c:pt idx="36">
                  <c:v>81793.03825544547</c:v>
                </c:pt>
                <c:pt idx="37">
                  <c:v>81743.337265833499</c:v>
                </c:pt>
                <c:pt idx="38">
                  <c:v>81693.222101308114</c:v>
                </c:pt>
                <c:pt idx="39">
                  <c:v>81642.689310411675</c:v>
                </c:pt>
                <c:pt idx="40">
                  <c:v>81591.735412924449</c:v>
                </c:pt>
                <c:pt idx="41">
                  <c:v>81540.356899624821</c:v>
                </c:pt>
                <c:pt idx="42">
                  <c:v>81488.550232047695</c:v>
                </c:pt>
                <c:pt idx="43">
                  <c:v>81436.311842240772</c:v>
                </c:pt>
                <c:pt idx="44">
                  <c:v>81383.638132518783</c:v>
                </c:pt>
                <c:pt idx="45">
                  <c:v>81330.525475215778</c:v>
                </c:pt>
                <c:pt idx="46">
                  <c:v>81276.970212435248</c:v>
                </c:pt>
                <c:pt idx="47">
                  <c:v>81222.968655798191</c:v>
                </c:pt>
                <c:pt idx="48">
                  <c:v>81168.517086189182</c:v>
                </c:pt>
                <c:pt idx="49">
                  <c:v>81113.611753500081</c:v>
                </c:pt>
                <c:pt idx="50">
                  <c:v>81058.24887637193</c:v>
                </c:pt>
                <c:pt idx="51">
                  <c:v>81002.424641934354</c:v>
                </c:pt>
                <c:pt idx="52">
                  <c:v>80946.135205543134</c:v>
                </c:pt>
                <c:pt idx="53">
                  <c:v>80889.376690515332</c:v>
                </c:pt>
                <c:pt idx="54">
                  <c:v>80832.14518786229</c:v>
                </c:pt>
                <c:pt idx="55">
                  <c:v>80774.436756020485</c:v>
                </c:pt>
                <c:pt idx="56">
                  <c:v>80716.24742058001</c:v>
                </c:pt>
                <c:pt idx="57">
                  <c:v>80657.573174010846</c:v>
                </c:pt>
                <c:pt idx="58">
                  <c:v>80598.409975386923</c:v>
                </c:pt>
                <c:pt idx="59">
                  <c:v>80538.753750107819</c:v>
                </c:pt>
                <c:pt idx="60">
                  <c:v>80478.600389618034</c:v>
                </c:pt>
                <c:pt idx="61">
                  <c:v>80417.945751124193</c:v>
                </c:pt>
                <c:pt idx="62">
                  <c:v>80356.785657309563</c:v>
                </c:pt>
                <c:pt idx="63">
                  <c:v>80295.115896046467</c:v>
                </c:pt>
                <c:pt idx="64">
                  <c:v>80232.932220106202</c:v>
                </c:pt>
                <c:pt idx="65">
                  <c:v>80170.230346866418</c:v>
                </c:pt>
                <c:pt idx="66">
                  <c:v>80107.005958016307</c:v>
                </c:pt>
                <c:pt idx="67">
                  <c:v>80043.254699259109</c:v>
                </c:pt>
                <c:pt idx="68">
                  <c:v>79978.972180012279</c:v>
                </c:pt>
                <c:pt idx="69">
                  <c:v>79914.153973105043</c:v>
                </c:pt>
                <c:pt idx="70">
                  <c:v>79848.795614473594</c:v>
                </c:pt>
                <c:pt idx="71">
                  <c:v>79782.89260285355</c:v>
                </c:pt>
                <c:pt idx="72">
                  <c:v>79716.440399469997</c:v>
                </c:pt>
                <c:pt idx="73">
                  <c:v>79649.434427724918</c:v>
                </c:pt>
                <c:pt idx="74">
                  <c:v>79581.870072881968</c:v>
                </c:pt>
                <c:pt idx="75">
                  <c:v>79513.742681748641</c:v>
                </c:pt>
                <c:pt idx="76">
                  <c:v>79445.047562355874</c:v>
                </c:pt>
                <c:pt idx="77">
                  <c:v>79375.779983634842</c:v>
                </c:pt>
                <c:pt idx="78">
                  <c:v>79305.935175091145</c:v>
                </c:pt>
                <c:pt idx="79">
                  <c:v>79235.508326476251</c:v>
                </c:pt>
                <c:pt idx="80">
                  <c:v>79164.494587456211</c:v>
                </c:pt>
                <c:pt idx="81">
                  <c:v>79092.889067277676</c:v>
                </c:pt>
                <c:pt idx="82">
                  <c:v>79020.686834430991</c:v>
                </c:pt>
                <c:pt idx="83">
                  <c:v>78947.882916310584</c:v>
                </c:pt>
                <c:pt idx="84">
                  <c:v>78874.472298872497</c:v>
                </c:pt>
                <c:pt idx="85">
                  <c:v>78800.449926289104</c:v>
                </c:pt>
                <c:pt idx="86">
                  <c:v>78725.810700600865</c:v>
                </c:pt>
                <c:pt idx="87">
                  <c:v>78650.549481365204</c:v>
                </c:pt>
                <c:pt idx="88">
                  <c:v>78574.661085302578</c:v>
                </c:pt>
                <c:pt idx="89">
                  <c:v>78498.140285939429</c:v>
                </c:pt>
                <c:pt idx="90">
                  <c:v>78420.981813248261</c:v>
                </c:pt>
                <c:pt idx="91">
                  <c:v>78343.180353284653</c:v>
                </c:pt>
                <c:pt idx="92">
                  <c:v>78264.730547821368</c:v>
                </c:pt>
                <c:pt idx="93">
                  <c:v>78185.626993979226</c:v>
                </c:pt>
                <c:pt idx="94">
                  <c:v>78105.864243855045</c:v>
                </c:pt>
                <c:pt idx="95">
                  <c:v>78025.436804146506</c:v>
                </c:pt>
                <c:pt idx="96">
                  <c:v>77944.339135773727</c:v>
                </c:pt>
                <c:pt idx="97">
                  <c:v>77862.565653497863</c:v>
                </c:pt>
                <c:pt idx="98">
                  <c:v>77780.110725536346</c:v>
                </c:pt>
                <c:pt idx="99">
                  <c:v>77696.968673175143</c:v>
                </c:pt>
                <c:pt idx="100">
                  <c:v>77613.133770377593</c:v>
                </c:pt>
                <c:pt idx="101">
                  <c:v>77528.600243390072</c:v>
                </c:pt>
                <c:pt idx="102">
                  <c:v>77443.362270344325</c:v>
                </c:pt>
                <c:pt idx="103">
                  <c:v>77357.413980856538</c:v>
                </c:pt>
                <c:pt idx="104">
                  <c:v>77270.749455623009</c:v>
                </c:pt>
                <c:pt idx="105">
                  <c:v>77183.362726012521</c:v>
                </c:pt>
                <c:pt idx="106">
                  <c:v>77095.247773655297</c:v>
                </c:pt>
                <c:pt idx="107">
                  <c:v>77006.39853002844</c:v>
                </c:pt>
                <c:pt idx="108">
                  <c:v>76916.808876038005</c:v>
                </c:pt>
                <c:pt idx="109">
                  <c:v>76826.472641597662</c:v>
                </c:pt>
                <c:pt idx="110">
                  <c:v>76735.383605203635</c:v>
                </c:pt>
                <c:pt idx="111">
                  <c:v>76643.535493506337</c:v>
                </c:pt>
                <c:pt idx="112">
                  <c:v>76550.921980878236</c:v>
                </c:pt>
                <c:pt idx="113">
                  <c:v>76457.536688978216</c:v>
                </c:pt>
                <c:pt idx="114">
                  <c:v>76363.373186312368</c:v>
                </c:pt>
                <c:pt idx="115">
                  <c:v>76268.424987790975</c:v>
                </c:pt>
                <c:pt idx="116">
                  <c:v>76172.685554281881</c:v>
                </c:pt>
                <c:pt idx="117">
                  <c:v>76076.148292160244</c:v>
                </c:pt>
                <c:pt idx="118">
                  <c:v>75978.80655285425</c:v>
                </c:pt>
                <c:pt idx="119">
                  <c:v>75880.653632387359</c:v>
                </c:pt>
                <c:pt idx="120">
                  <c:v>75781.682770916595</c:v>
                </c:pt>
                <c:pt idx="121">
                  <c:v>75681.887152266892</c:v>
                </c:pt>
                <c:pt idx="122">
                  <c:v>75581.259903461789</c:v>
                </c:pt>
                <c:pt idx="123">
                  <c:v>75479.79409424997</c:v>
                </c:pt>
                <c:pt idx="124">
                  <c:v>75377.482736628051</c:v>
                </c:pt>
                <c:pt idx="125">
                  <c:v>75274.31878435929</c:v>
                </c:pt>
                <c:pt idx="126">
                  <c:v>75170.295132488289</c:v>
                </c:pt>
                <c:pt idx="127">
                  <c:v>75065.404616851694</c:v>
                </c:pt>
                <c:pt idx="128">
                  <c:v>74959.640013584794</c:v>
                </c:pt>
                <c:pt idx="129">
                  <c:v>74852.99403862399</c:v>
                </c:pt>
                <c:pt idx="130">
                  <c:v>74745.459347205193</c:v>
                </c:pt>
                <c:pt idx="131">
                  <c:v>74637.028533357894</c:v>
                </c:pt>
                <c:pt idx="132">
                  <c:v>74527.694129395211</c:v>
                </c:pt>
                <c:pt idx="133">
                  <c:v>74417.448605399506</c:v>
                </c:pt>
                <c:pt idx="134">
                  <c:v>74306.284368703826</c:v>
                </c:pt>
                <c:pt idx="135">
                  <c:v>74194.19376336904</c:v>
                </c:pt>
                <c:pt idx="136">
                  <c:v>74081.169069656447</c:v>
                </c:pt>
                <c:pt idx="137">
                  <c:v>73967.202503496243</c:v>
                </c:pt>
                <c:pt idx="138">
                  <c:v>73852.286215951375</c:v>
                </c:pt>
                <c:pt idx="139">
                  <c:v>73736.412292676963</c:v>
                </c:pt>
                <c:pt idx="140">
                  <c:v>73619.57275337528</c:v>
                </c:pt>
                <c:pt idx="141">
                  <c:v>73501.759551246068</c:v>
                </c:pt>
                <c:pt idx="142">
                  <c:v>73382.964572432451</c:v>
                </c:pt>
                <c:pt idx="143">
                  <c:v>73263.17963546206</c:v>
                </c:pt>
                <c:pt idx="144">
                  <c:v>73142.39649068359</c:v>
                </c:pt>
                <c:pt idx="145">
                  <c:v>73020.606819698602</c:v>
                </c:pt>
                <c:pt idx="146">
                  <c:v>72897.80223478876</c:v>
                </c:pt>
                <c:pt idx="147">
                  <c:v>72773.974278337992</c:v>
                </c:pt>
                <c:pt idx="148">
                  <c:v>72649.114422250146</c:v>
                </c:pt>
                <c:pt idx="149">
                  <c:v>72523.21406736155</c:v>
                </c:pt>
                <c:pt idx="150">
                  <c:v>72396.264542848905</c:v>
                </c:pt>
                <c:pt idx="151">
                  <c:v>72268.257105631972</c:v>
                </c:pt>
                <c:pt idx="152">
                  <c:v>72139.182939771577</c:v>
                </c:pt>
                <c:pt idx="153">
                  <c:v>72009.033155862344</c:v>
                </c:pt>
                <c:pt idx="154">
                  <c:v>71877.798790420537</c:v>
                </c:pt>
                <c:pt idx="155">
                  <c:v>71745.470805266712</c:v>
                </c:pt>
                <c:pt idx="156">
                  <c:v>71612.04008690326</c:v>
                </c:pt>
                <c:pt idx="157">
                  <c:v>71477.497445886795</c:v>
                </c:pt>
                <c:pt idx="158">
                  <c:v>71341.833616195174</c:v>
                </c:pt>
                <c:pt idx="159">
                  <c:v>71205.039254589457</c:v>
                </c:pt>
                <c:pt idx="160">
                  <c:v>71067.104939970377</c:v>
                </c:pt>
                <c:pt idx="161">
                  <c:v>70928.021172729466</c:v>
                </c:pt>
                <c:pt idx="162">
                  <c:v>70787.77837409488</c:v>
                </c:pt>
                <c:pt idx="163">
                  <c:v>70646.366885471667</c:v>
                </c:pt>
                <c:pt idx="164">
                  <c:v>70503.776967776605</c:v>
                </c:pt>
                <c:pt idx="165">
                  <c:v>70359.998800767396</c:v>
                </c:pt>
                <c:pt idx="166">
                  <c:v>70215.022482366461</c:v>
                </c:pt>
                <c:pt idx="167">
                  <c:v>70068.838027978854</c:v>
                </c:pt>
                <c:pt idx="168">
                  <c:v>69921.435369804676</c:v>
                </c:pt>
                <c:pt idx="169">
                  <c:v>69772.804356145716</c:v>
                </c:pt>
                <c:pt idx="170">
                  <c:v>69622.934750706263</c:v>
                </c:pt>
                <c:pt idx="171">
                  <c:v>69471.816231888151</c:v>
                </c:pt>
                <c:pt idx="172">
                  <c:v>69319.438392079886</c:v>
                </c:pt>
                <c:pt idx="173">
                  <c:v>69165.790736939874</c:v>
                </c:pt>
                <c:pt idx="174">
                  <c:v>69010.862684673702</c:v>
                </c:pt>
                <c:pt idx="175">
                  <c:v>68854.643565305319</c:v>
                </c:pt>
                <c:pt idx="176">
                  <c:v>68697.122619942209</c:v>
                </c:pt>
                <c:pt idx="177">
                  <c:v>68538.28900003439</c:v>
                </c:pt>
                <c:pt idx="178">
                  <c:v>68378.131766627353</c:v>
                </c:pt>
                <c:pt idx="179">
                  <c:v>68216.639889608574</c:v>
                </c:pt>
                <c:pt idx="180">
                  <c:v>68053.802246947977</c:v>
                </c:pt>
                <c:pt idx="181">
                  <c:v>67889.607623931879</c:v>
                </c:pt>
                <c:pt idx="182">
                  <c:v>67724.044712390649</c:v>
                </c:pt>
                <c:pt idx="183">
                  <c:v>67557.102109919899</c:v>
                </c:pt>
                <c:pt idx="184">
                  <c:v>67388.768319095238</c:v>
                </c:pt>
                <c:pt idx="185">
                  <c:v>67219.031746680368</c:v>
                </c:pt>
                <c:pt idx="186">
                  <c:v>67047.880702828712</c:v>
                </c:pt>
                <c:pt idx="187">
                  <c:v>66875.303400278281</c:v>
                </c:pt>
                <c:pt idx="188">
                  <c:v>66701.287953539941</c:v>
                </c:pt>
                <c:pt idx="189">
                  <c:v>66525.822378078767</c:v>
                </c:pt>
                <c:pt idx="190">
                  <c:v>66348.894589488758</c:v>
                </c:pt>
                <c:pt idx="191">
                  <c:v>66170.4924026605</c:v>
                </c:pt>
                <c:pt idx="192">
                  <c:v>65990.603530941997</c:v>
                </c:pt>
                <c:pt idx="193">
                  <c:v>65809.215585292506</c:v>
                </c:pt>
                <c:pt idx="194">
                  <c:v>65626.316073429291</c:v>
                </c:pt>
                <c:pt idx="195">
                  <c:v>65441.892398967197</c:v>
                </c:pt>
                <c:pt idx="196">
                  <c:v>65255.93186055126</c:v>
                </c:pt>
                <c:pt idx="197">
                  <c:v>65068.421650981851</c:v>
                </c:pt>
                <c:pt idx="198">
                  <c:v>64879.348856332705</c:v>
                </c:pt>
                <c:pt idx="199">
                  <c:v>64688.700455061473</c:v>
                </c:pt>
                <c:pt idx="200">
                  <c:v>64496.46331711299</c:v>
                </c:pt>
                <c:pt idx="201">
                  <c:v>64302.624203014922</c:v>
                </c:pt>
                <c:pt idx="202">
                  <c:v>64107.169762966056</c:v>
                </c:pt>
                <c:pt idx="203">
                  <c:v>63910.08653591678</c:v>
                </c:pt>
                <c:pt idx="204">
                  <c:v>63711.360948642083</c:v>
                </c:pt>
                <c:pt idx="205">
                  <c:v>63510.979314806762</c:v>
                </c:pt>
                <c:pt idx="206">
                  <c:v>63308.927834022827</c:v>
                </c:pt>
                <c:pt idx="207">
                  <c:v>63105.192590899016</c:v>
                </c:pt>
                <c:pt idx="208">
                  <c:v>62899.759554082506</c:v>
                </c:pt>
                <c:pt idx="209">
                  <c:v>62692.614575292529</c:v>
                </c:pt>
                <c:pt idx="210">
                  <c:v>62483.743388345967</c:v>
                </c:pt>
                <c:pt idx="211">
                  <c:v>62273.131608174852</c:v>
                </c:pt>
                <c:pt idx="212">
                  <c:v>62060.764729835646</c:v>
                </c:pt>
                <c:pt idx="213">
                  <c:v>61846.628127510281</c:v>
                </c:pt>
                <c:pt idx="214">
                  <c:v>61630.707053498867</c:v>
                </c:pt>
                <c:pt idx="215">
                  <c:v>61412.986637204034</c:v>
                </c:pt>
                <c:pt idx="216">
                  <c:v>61193.451884106733</c:v>
                </c:pt>
                <c:pt idx="217">
                  <c:v>60972.087674733622</c:v>
                </c:pt>
                <c:pt idx="218">
                  <c:v>60748.878763615736</c:v>
                </c:pt>
                <c:pt idx="219">
                  <c:v>60523.80977823853</c:v>
                </c:pt>
                <c:pt idx="220">
                  <c:v>60296.865217983192</c:v>
                </c:pt>
                <c:pt idx="221">
                  <c:v>60068.029453059047</c:v>
                </c:pt>
                <c:pt idx="222">
                  <c:v>59837.286723427205</c:v>
                </c:pt>
                <c:pt idx="223">
                  <c:v>59604.621137715098</c:v>
                </c:pt>
                <c:pt idx="224">
                  <c:v>59370.016672122059</c:v>
                </c:pt>
                <c:pt idx="225">
                  <c:v>59133.457169315749</c:v>
                </c:pt>
                <c:pt idx="226">
                  <c:v>58894.92633731939</c:v>
                </c:pt>
                <c:pt idx="227">
                  <c:v>58654.40774838972</c:v>
                </c:pt>
                <c:pt idx="228">
                  <c:v>58411.884837885627</c:v>
                </c:pt>
                <c:pt idx="229">
                  <c:v>58167.34090312734</c:v>
                </c:pt>
                <c:pt idx="230">
                  <c:v>57920.759102246077</c:v>
                </c:pt>
                <c:pt idx="231">
                  <c:v>57672.122453024123</c:v>
                </c:pt>
                <c:pt idx="232">
                  <c:v>57421.413831725331</c:v>
                </c:pt>
                <c:pt idx="233">
                  <c:v>57168.615971915708</c:v>
                </c:pt>
                <c:pt idx="234">
                  <c:v>56913.71146327434</c:v>
                </c:pt>
                <c:pt idx="235">
                  <c:v>56656.682750394299</c:v>
                </c:pt>
                <c:pt idx="236">
                  <c:v>56397.512131573581</c:v>
                </c:pt>
                <c:pt idx="237">
                  <c:v>56136.18175759603</c:v>
                </c:pt>
                <c:pt idx="238">
                  <c:v>55872.673630501995</c:v>
                </c:pt>
                <c:pt idx="239">
                  <c:v>55606.969602348858</c:v>
                </c:pt>
                <c:pt idx="240">
                  <c:v>55339.051373961098</c:v>
                </c:pt>
                <c:pt idx="241">
                  <c:v>55068.900493670109</c:v>
                </c:pt>
                <c:pt idx="242">
                  <c:v>54796.498356043361</c:v>
                </c:pt>
                <c:pt idx="243">
                  <c:v>54521.826200603064</c:v>
                </c:pt>
                <c:pt idx="244">
                  <c:v>54244.86511053409</c:v>
                </c:pt>
                <c:pt idx="245">
                  <c:v>53965.596011381211</c:v>
                </c:pt>
                <c:pt idx="246">
                  <c:v>53683.999669735385</c:v>
                </c:pt>
                <c:pt idx="247">
                  <c:v>53400.05669190918</c:v>
                </c:pt>
                <c:pt idx="248">
                  <c:v>53113.747522601094</c:v>
                </c:pt>
                <c:pt idx="249">
                  <c:v>52825.052443548768</c:v>
                </c:pt>
                <c:pt idx="250">
                  <c:v>52533.951572171012</c:v>
                </c:pt>
                <c:pt idx="251">
                  <c:v>52240.424860198436</c:v>
                </c:pt>
                <c:pt idx="252">
                  <c:v>51944.452092292755</c:v>
                </c:pt>
                <c:pt idx="253">
                  <c:v>51646.012884654534</c:v>
                </c:pt>
                <c:pt idx="254">
                  <c:v>51345.086683619324</c:v>
                </c:pt>
                <c:pt idx="255">
                  <c:v>51041.652764242142</c:v>
                </c:pt>
                <c:pt idx="256">
                  <c:v>50735.690228870168</c:v>
                </c:pt>
                <c:pt idx="257">
                  <c:v>50427.178005703412</c:v>
                </c:pt>
                <c:pt idx="258">
                  <c:v>50116.094847343622</c:v>
                </c:pt>
                <c:pt idx="259">
                  <c:v>49802.41932933082</c:v>
                </c:pt>
                <c:pt idx="260">
                  <c:v>49486.129848667908</c:v>
                </c:pt>
                <c:pt idx="261">
                  <c:v>49167.2046223328</c:v>
                </c:pt>
                <c:pt idx="262">
                  <c:v>48845.621685778249</c:v>
                </c:pt>
                <c:pt idx="263">
                  <c:v>48521.358891419055</c:v>
                </c:pt>
                <c:pt idx="264">
                  <c:v>48194.393907106889</c:v>
                </c:pt>
                <c:pt idx="265">
                  <c:v>47864.704214592108</c:v>
                </c:pt>
                <c:pt idx="266">
                  <c:v>47532.26710797305</c:v>
                </c:pt>
                <c:pt idx="267">
                  <c:v>47197.059692132163</c:v>
                </c:pt>
                <c:pt idx="268">
                  <c:v>46859.058881159261</c:v>
                </c:pt>
                <c:pt idx="269">
                  <c:v>46518.241396761587</c:v>
                </c:pt>
                <c:pt idx="270">
                  <c:v>46174.583766660602</c:v>
                </c:pt>
                <c:pt idx="271">
                  <c:v>45828.062322975435</c:v>
                </c:pt>
                <c:pt idx="272">
                  <c:v>45478.653200592904</c:v>
                </c:pt>
                <c:pt idx="273">
                  <c:v>45126.332335523846</c:v>
                </c:pt>
                <c:pt idx="274">
                  <c:v>44771.075463245877</c:v>
                </c:pt>
                <c:pt idx="275">
                  <c:v>44412.85811703225</c:v>
                </c:pt>
                <c:pt idx="276">
                  <c:v>44051.655626266853</c:v>
                </c:pt>
                <c:pt idx="277">
                  <c:v>43687.443114745081</c:v>
                </c:pt>
                <c:pt idx="278">
                  <c:v>43320.195498960631</c:v>
                </c:pt>
                <c:pt idx="279">
                  <c:v>42949.887486377971</c:v>
                </c:pt>
                <c:pt idx="280">
                  <c:v>42576.493573690452</c:v>
                </c:pt>
                <c:pt idx="281">
                  <c:v>42199.988045063881</c:v>
                </c:pt>
                <c:pt idx="282">
                  <c:v>41820.344970365411</c:v>
                </c:pt>
                <c:pt idx="283">
                  <c:v>41437.538203377793</c:v>
                </c:pt>
                <c:pt idx="284">
                  <c:v>41051.541379998605</c:v>
                </c:pt>
                <c:pt idx="285">
                  <c:v>40662.327916424591</c:v>
                </c:pt>
                <c:pt idx="286">
                  <c:v>40269.871007320799</c:v>
                </c:pt>
                <c:pt idx="287">
                  <c:v>39874.143623974473</c:v>
                </c:pt>
                <c:pt idx="288">
                  <c:v>39475.11851243359</c:v>
                </c:pt>
                <c:pt idx="289">
                  <c:v>39072.768191629875</c:v>
                </c:pt>
                <c:pt idx="290">
                  <c:v>38667.064951486129</c:v>
                </c:pt>
                <c:pt idx="291">
                  <c:v>38257.980851007844</c:v>
                </c:pt>
                <c:pt idx="292">
                  <c:v>37845.487716358912</c:v>
                </c:pt>
                <c:pt idx="293">
                  <c:v>37429.557138921235</c:v>
                </c:pt>
                <c:pt idx="294">
                  <c:v>37010.160473338248</c:v>
                </c:pt>
                <c:pt idx="295">
                  <c:v>36587.268835542061</c:v>
                </c:pt>
                <c:pt idx="296">
                  <c:v>36160.853100764252</c:v>
                </c:pt>
                <c:pt idx="297">
                  <c:v>35730.883901529953</c:v>
                </c:pt>
                <c:pt idx="298">
                  <c:v>35297.331625635372</c:v>
                </c:pt>
                <c:pt idx="299">
                  <c:v>34860.166414108338</c:v>
                </c:pt>
                <c:pt idx="300">
                  <c:v>34419.358159151903</c:v>
                </c:pt>
                <c:pt idx="301">
                  <c:v>33974.876502070838</c:v>
                </c:pt>
                <c:pt idx="302">
                  <c:v>33526.690831180757</c:v>
                </c:pt>
                <c:pt idx="303">
                  <c:v>33074.770279699937</c:v>
                </c:pt>
                <c:pt idx="304">
                  <c:v>32619.083723623437</c:v>
                </c:pt>
                <c:pt idx="305">
                  <c:v>32159.599779579632</c:v>
                </c:pt>
                <c:pt idx="306">
                  <c:v>31696.286802668797</c:v>
                </c:pt>
                <c:pt idx="307">
                  <c:v>31229.112884283706</c:v>
                </c:pt>
                <c:pt idx="308">
                  <c:v>30758.045849912069</c:v>
                </c:pt>
                <c:pt idx="309">
                  <c:v>30283.05325692067</c:v>
                </c:pt>
                <c:pt idx="310">
                  <c:v>29804.102392321005</c:v>
                </c:pt>
                <c:pt idx="311">
                  <c:v>29321.160270516353</c:v>
                </c:pt>
                <c:pt idx="312">
                  <c:v>28834.19363102999</c:v>
                </c:pt>
                <c:pt idx="313">
                  <c:v>28343.168936214573</c:v>
                </c:pt>
                <c:pt idx="314">
                  <c:v>27848.052368942361</c:v>
                </c:pt>
                <c:pt idx="315">
                  <c:v>27348.809830276219</c:v>
                </c:pt>
                <c:pt idx="316">
                  <c:v>26845.406937121184</c:v>
                </c:pt>
                <c:pt idx="317">
                  <c:v>26337.80901985653</c:v>
                </c:pt>
                <c:pt idx="318">
                  <c:v>25825.981119948003</c:v>
                </c:pt>
                <c:pt idx="319">
                  <c:v>25309.887987540234</c:v>
                </c:pt>
                <c:pt idx="320">
                  <c:v>24789.494079029071</c:v>
                </c:pt>
                <c:pt idx="321">
                  <c:v>24264.763554613648</c:v>
                </c:pt>
                <c:pt idx="322">
                  <c:v>23735.660275828097</c:v>
                </c:pt>
                <c:pt idx="323">
                  <c:v>23202.147803052667</c:v>
                </c:pt>
                <c:pt idx="324">
                  <c:v>22664.189393004108</c:v>
                </c:pt>
                <c:pt idx="325">
                  <c:v>22121.747996205144</c:v>
                </c:pt>
                <c:pt idx="326">
                  <c:v>21574.786254432853</c:v>
                </c:pt>
                <c:pt idx="327">
                  <c:v>21023.266498145797</c:v>
                </c:pt>
                <c:pt idx="328">
                  <c:v>20467.150743889677</c:v>
                </c:pt>
                <c:pt idx="329">
                  <c:v>19906.400691681425</c:v>
                </c:pt>
                <c:pt idx="330">
                  <c:v>19340.977722371441</c:v>
                </c:pt>
                <c:pt idx="331">
                  <c:v>18770.842894983871</c:v>
                </c:pt>
                <c:pt idx="332">
                  <c:v>18195.956944034737</c:v>
                </c:pt>
                <c:pt idx="333">
                  <c:v>17616.2802768277</c:v>
                </c:pt>
                <c:pt idx="334">
                  <c:v>17031.772970727263</c:v>
                </c:pt>
                <c:pt idx="335">
                  <c:v>16442.394770409326</c:v>
                </c:pt>
                <c:pt idx="336">
                  <c:v>15848.105085088735</c:v>
                </c:pt>
                <c:pt idx="337">
                  <c:v>15248.86298572381</c:v>
                </c:pt>
                <c:pt idx="338">
                  <c:v>14644.627202197509</c:v>
                </c:pt>
                <c:pt idx="339">
                  <c:v>14035.356120475155</c:v>
                </c:pt>
                <c:pt idx="340">
                  <c:v>13421.007779738449</c:v>
                </c:pt>
                <c:pt idx="341">
                  <c:v>12801.539869495604</c:v>
                </c:pt>
                <c:pt idx="342">
                  <c:v>12176.9097266674</c:v>
                </c:pt>
                <c:pt idx="343">
                  <c:v>11547.074332648963</c:v>
                </c:pt>
                <c:pt idx="344">
                  <c:v>10911.990310347037</c:v>
                </c:pt>
                <c:pt idx="345">
                  <c:v>10271.613921192597</c:v>
                </c:pt>
                <c:pt idx="346">
                  <c:v>9625.9010621285361</c:v>
                </c:pt>
                <c:pt idx="347">
                  <c:v>8974.8072625722743</c:v>
                </c:pt>
                <c:pt idx="348">
                  <c:v>8318.2876813530438</c:v>
                </c:pt>
                <c:pt idx="349">
                  <c:v>7656.2971036236549</c:v>
                </c:pt>
                <c:pt idx="350">
                  <c:v>6988.7899377465192</c:v>
                </c:pt>
                <c:pt idx="351">
                  <c:v>6315.7202121537412</c:v>
                </c:pt>
                <c:pt idx="352">
                  <c:v>5637.0415721810232</c:v>
                </c:pt>
                <c:pt idx="353">
                  <c:v>4952.7072768751996</c:v>
                </c:pt>
                <c:pt idx="354">
                  <c:v>4262.6701957751602</c:v>
                </c:pt>
                <c:pt idx="355">
                  <c:v>3566.8828056659545</c:v>
                </c:pt>
                <c:pt idx="356">
                  <c:v>2865.2971873058382</c:v>
                </c:pt>
                <c:pt idx="357">
                  <c:v>2157.8650221260546</c:v>
                </c:pt>
                <c:pt idx="358">
                  <c:v>1444.5375889031059</c:v>
                </c:pt>
                <c:pt idx="359">
                  <c:v>725.26576040329962</c:v>
                </c:pt>
              </c:numCache>
            </c:numRef>
          </c:val>
        </c:ser>
        <c:ser>
          <c:idx val="2"/>
          <c:order val="2"/>
          <c:tx>
            <c:strRef>
              <c:f>'Buy now vs Wait - DIY Sheet'!$E$1</c:f>
              <c:strCache>
                <c:ptCount val="1"/>
                <c:pt idx="0">
                  <c:v>Principal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'Buy now vs Wait - DIY Sheet'!$B$2:$B$361</c:f>
              <c:numCache>
                <c:formatCode>mmm\-yy</c:formatCode>
                <c:ptCount val="3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  <c:pt idx="121">
                  <c:v>45323</c:v>
                </c:pt>
                <c:pt idx="122">
                  <c:v>45352</c:v>
                </c:pt>
                <c:pt idx="123">
                  <c:v>45383</c:v>
                </c:pt>
                <c:pt idx="124">
                  <c:v>45413</c:v>
                </c:pt>
                <c:pt idx="125">
                  <c:v>45444</c:v>
                </c:pt>
                <c:pt idx="126">
                  <c:v>45474</c:v>
                </c:pt>
                <c:pt idx="127">
                  <c:v>45505</c:v>
                </c:pt>
                <c:pt idx="128">
                  <c:v>45536</c:v>
                </c:pt>
                <c:pt idx="129">
                  <c:v>45566</c:v>
                </c:pt>
                <c:pt idx="130">
                  <c:v>45597</c:v>
                </c:pt>
                <c:pt idx="131">
                  <c:v>45627</c:v>
                </c:pt>
                <c:pt idx="132">
                  <c:v>45658</c:v>
                </c:pt>
                <c:pt idx="133">
                  <c:v>45689</c:v>
                </c:pt>
                <c:pt idx="134">
                  <c:v>45717</c:v>
                </c:pt>
                <c:pt idx="135">
                  <c:v>45748</c:v>
                </c:pt>
                <c:pt idx="136">
                  <c:v>45778</c:v>
                </c:pt>
                <c:pt idx="137">
                  <c:v>45809</c:v>
                </c:pt>
                <c:pt idx="138">
                  <c:v>45839</c:v>
                </c:pt>
                <c:pt idx="139">
                  <c:v>45870</c:v>
                </c:pt>
                <c:pt idx="140">
                  <c:v>45901</c:v>
                </c:pt>
                <c:pt idx="141">
                  <c:v>45931</c:v>
                </c:pt>
                <c:pt idx="142">
                  <c:v>45962</c:v>
                </c:pt>
                <c:pt idx="143">
                  <c:v>45992</c:v>
                </c:pt>
                <c:pt idx="144">
                  <c:v>46023</c:v>
                </c:pt>
                <c:pt idx="145">
                  <c:v>46054</c:v>
                </c:pt>
                <c:pt idx="146">
                  <c:v>46082</c:v>
                </c:pt>
                <c:pt idx="147">
                  <c:v>46113</c:v>
                </c:pt>
                <c:pt idx="148">
                  <c:v>46143</c:v>
                </c:pt>
                <c:pt idx="149">
                  <c:v>46174</c:v>
                </c:pt>
                <c:pt idx="150">
                  <c:v>46204</c:v>
                </c:pt>
                <c:pt idx="151">
                  <c:v>46235</c:v>
                </c:pt>
                <c:pt idx="152">
                  <c:v>46266</c:v>
                </c:pt>
                <c:pt idx="153">
                  <c:v>46296</c:v>
                </c:pt>
                <c:pt idx="154">
                  <c:v>46327</c:v>
                </c:pt>
                <c:pt idx="155">
                  <c:v>46357</c:v>
                </c:pt>
                <c:pt idx="156">
                  <c:v>46388</c:v>
                </c:pt>
                <c:pt idx="157">
                  <c:v>46419</c:v>
                </c:pt>
                <c:pt idx="158">
                  <c:v>46447</c:v>
                </c:pt>
                <c:pt idx="159">
                  <c:v>46478</c:v>
                </c:pt>
                <c:pt idx="160">
                  <c:v>46508</c:v>
                </c:pt>
                <c:pt idx="161">
                  <c:v>46539</c:v>
                </c:pt>
                <c:pt idx="162">
                  <c:v>46569</c:v>
                </c:pt>
                <c:pt idx="163">
                  <c:v>46600</c:v>
                </c:pt>
                <c:pt idx="164">
                  <c:v>46631</c:v>
                </c:pt>
                <c:pt idx="165">
                  <c:v>46661</c:v>
                </c:pt>
                <c:pt idx="166">
                  <c:v>46692</c:v>
                </c:pt>
                <c:pt idx="167">
                  <c:v>46722</c:v>
                </c:pt>
                <c:pt idx="168">
                  <c:v>46753</c:v>
                </c:pt>
                <c:pt idx="169">
                  <c:v>46784</c:v>
                </c:pt>
                <c:pt idx="170">
                  <c:v>46813</c:v>
                </c:pt>
                <c:pt idx="171">
                  <c:v>46844</c:v>
                </c:pt>
                <c:pt idx="172">
                  <c:v>46874</c:v>
                </c:pt>
                <c:pt idx="173">
                  <c:v>46905</c:v>
                </c:pt>
                <c:pt idx="174">
                  <c:v>46935</c:v>
                </c:pt>
                <c:pt idx="175">
                  <c:v>46966</c:v>
                </c:pt>
                <c:pt idx="176">
                  <c:v>46997</c:v>
                </c:pt>
                <c:pt idx="177">
                  <c:v>47027</c:v>
                </c:pt>
                <c:pt idx="178">
                  <c:v>47058</c:v>
                </c:pt>
                <c:pt idx="179">
                  <c:v>47088</c:v>
                </c:pt>
                <c:pt idx="180">
                  <c:v>47119</c:v>
                </c:pt>
                <c:pt idx="181">
                  <c:v>47150</c:v>
                </c:pt>
                <c:pt idx="182">
                  <c:v>47178</c:v>
                </c:pt>
                <c:pt idx="183">
                  <c:v>47209</c:v>
                </c:pt>
                <c:pt idx="184">
                  <c:v>47239</c:v>
                </c:pt>
                <c:pt idx="185">
                  <c:v>47270</c:v>
                </c:pt>
                <c:pt idx="186">
                  <c:v>47300</c:v>
                </c:pt>
                <c:pt idx="187">
                  <c:v>47331</c:v>
                </c:pt>
                <c:pt idx="188">
                  <c:v>47362</c:v>
                </c:pt>
                <c:pt idx="189">
                  <c:v>47392</c:v>
                </c:pt>
                <c:pt idx="190">
                  <c:v>47423</c:v>
                </c:pt>
                <c:pt idx="191">
                  <c:v>47453</c:v>
                </c:pt>
                <c:pt idx="192">
                  <c:v>47484</c:v>
                </c:pt>
                <c:pt idx="193">
                  <c:v>47515</c:v>
                </c:pt>
                <c:pt idx="194">
                  <c:v>47543</c:v>
                </c:pt>
                <c:pt idx="195">
                  <c:v>47574</c:v>
                </c:pt>
                <c:pt idx="196">
                  <c:v>47604</c:v>
                </c:pt>
                <c:pt idx="197">
                  <c:v>47635</c:v>
                </c:pt>
                <c:pt idx="198">
                  <c:v>47665</c:v>
                </c:pt>
                <c:pt idx="199">
                  <c:v>47696</c:v>
                </c:pt>
                <c:pt idx="200">
                  <c:v>47727</c:v>
                </c:pt>
                <c:pt idx="201">
                  <c:v>47757</c:v>
                </c:pt>
                <c:pt idx="202">
                  <c:v>47788</c:v>
                </c:pt>
                <c:pt idx="203">
                  <c:v>47818</c:v>
                </c:pt>
                <c:pt idx="204">
                  <c:v>47849</c:v>
                </c:pt>
                <c:pt idx="205">
                  <c:v>47880</c:v>
                </c:pt>
                <c:pt idx="206">
                  <c:v>47908</c:v>
                </c:pt>
                <c:pt idx="207">
                  <c:v>47939</c:v>
                </c:pt>
                <c:pt idx="208">
                  <c:v>47969</c:v>
                </c:pt>
                <c:pt idx="209">
                  <c:v>48000</c:v>
                </c:pt>
                <c:pt idx="210">
                  <c:v>48030</c:v>
                </c:pt>
                <c:pt idx="211">
                  <c:v>48061</c:v>
                </c:pt>
                <c:pt idx="212">
                  <c:v>48092</c:v>
                </c:pt>
                <c:pt idx="213">
                  <c:v>48122</c:v>
                </c:pt>
                <c:pt idx="214">
                  <c:v>48153</c:v>
                </c:pt>
                <c:pt idx="215">
                  <c:v>48183</c:v>
                </c:pt>
                <c:pt idx="216">
                  <c:v>48214</c:v>
                </c:pt>
                <c:pt idx="217">
                  <c:v>48245</c:v>
                </c:pt>
                <c:pt idx="218">
                  <c:v>48274</c:v>
                </c:pt>
                <c:pt idx="219">
                  <c:v>48305</c:v>
                </c:pt>
                <c:pt idx="220">
                  <c:v>48335</c:v>
                </c:pt>
                <c:pt idx="221">
                  <c:v>48366</c:v>
                </c:pt>
                <c:pt idx="222">
                  <c:v>48396</c:v>
                </c:pt>
                <c:pt idx="223">
                  <c:v>48427</c:v>
                </c:pt>
                <c:pt idx="224">
                  <c:v>48458</c:v>
                </c:pt>
                <c:pt idx="225">
                  <c:v>48488</c:v>
                </c:pt>
                <c:pt idx="226">
                  <c:v>48519</c:v>
                </c:pt>
                <c:pt idx="227">
                  <c:v>48549</c:v>
                </c:pt>
                <c:pt idx="228">
                  <c:v>48580</c:v>
                </c:pt>
                <c:pt idx="229">
                  <c:v>48611</c:v>
                </c:pt>
                <c:pt idx="230">
                  <c:v>48639</c:v>
                </c:pt>
                <c:pt idx="231">
                  <c:v>48670</c:v>
                </c:pt>
                <c:pt idx="232">
                  <c:v>48700</c:v>
                </c:pt>
                <c:pt idx="233">
                  <c:v>48731</c:v>
                </c:pt>
                <c:pt idx="234">
                  <c:v>48761</c:v>
                </c:pt>
                <c:pt idx="235">
                  <c:v>48792</c:v>
                </c:pt>
                <c:pt idx="236">
                  <c:v>48823</c:v>
                </c:pt>
                <c:pt idx="237">
                  <c:v>48853</c:v>
                </c:pt>
                <c:pt idx="238">
                  <c:v>48884</c:v>
                </c:pt>
                <c:pt idx="239">
                  <c:v>48914</c:v>
                </c:pt>
                <c:pt idx="240">
                  <c:v>48945</c:v>
                </c:pt>
                <c:pt idx="241">
                  <c:v>48976</c:v>
                </c:pt>
                <c:pt idx="242">
                  <c:v>49004</c:v>
                </c:pt>
                <c:pt idx="243">
                  <c:v>49035</c:v>
                </c:pt>
                <c:pt idx="244">
                  <c:v>49065</c:v>
                </c:pt>
                <c:pt idx="245">
                  <c:v>49096</c:v>
                </c:pt>
                <c:pt idx="246">
                  <c:v>49126</c:v>
                </c:pt>
                <c:pt idx="247">
                  <c:v>49157</c:v>
                </c:pt>
                <c:pt idx="248">
                  <c:v>49188</c:v>
                </c:pt>
                <c:pt idx="249">
                  <c:v>49218</c:v>
                </c:pt>
                <c:pt idx="250">
                  <c:v>49249</c:v>
                </c:pt>
                <c:pt idx="251">
                  <c:v>49279</c:v>
                </c:pt>
                <c:pt idx="252">
                  <c:v>49310</c:v>
                </c:pt>
                <c:pt idx="253">
                  <c:v>49341</c:v>
                </c:pt>
                <c:pt idx="254">
                  <c:v>49369</c:v>
                </c:pt>
                <c:pt idx="255">
                  <c:v>49400</c:v>
                </c:pt>
                <c:pt idx="256">
                  <c:v>49430</c:v>
                </c:pt>
                <c:pt idx="257">
                  <c:v>49461</c:v>
                </c:pt>
                <c:pt idx="258">
                  <c:v>49491</c:v>
                </c:pt>
                <c:pt idx="259">
                  <c:v>49522</c:v>
                </c:pt>
                <c:pt idx="260">
                  <c:v>49553</c:v>
                </c:pt>
                <c:pt idx="261">
                  <c:v>49583</c:v>
                </c:pt>
                <c:pt idx="262">
                  <c:v>49614</c:v>
                </c:pt>
                <c:pt idx="263">
                  <c:v>49644</c:v>
                </c:pt>
                <c:pt idx="264">
                  <c:v>49675</c:v>
                </c:pt>
                <c:pt idx="265">
                  <c:v>49706</c:v>
                </c:pt>
                <c:pt idx="266">
                  <c:v>49735</c:v>
                </c:pt>
                <c:pt idx="267">
                  <c:v>49766</c:v>
                </c:pt>
                <c:pt idx="268">
                  <c:v>49796</c:v>
                </c:pt>
                <c:pt idx="269">
                  <c:v>49827</c:v>
                </c:pt>
                <c:pt idx="270">
                  <c:v>49857</c:v>
                </c:pt>
                <c:pt idx="271">
                  <c:v>49888</c:v>
                </c:pt>
                <c:pt idx="272">
                  <c:v>49919</c:v>
                </c:pt>
                <c:pt idx="273">
                  <c:v>49949</c:v>
                </c:pt>
                <c:pt idx="274">
                  <c:v>49980</c:v>
                </c:pt>
                <c:pt idx="275">
                  <c:v>50010</c:v>
                </c:pt>
                <c:pt idx="276">
                  <c:v>50041</c:v>
                </c:pt>
                <c:pt idx="277">
                  <c:v>50072</c:v>
                </c:pt>
                <c:pt idx="278">
                  <c:v>50100</c:v>
                </c:pt>
                <c:pt idx="279">
                  <c:v>50131</c:v>
                </c:pt>
                <c:pt idx="280">
                  <c:v>50161</c:v>
                </c:pt>
                <c:pt idx="281">
                  <c:v>50192</c:v>
                </c:pt>
                <c:pt idx="282">
                  <c:v>50222</c:v>
                </c:pt>
                <c:pt idx="283">
                  <c:v>50253</c:v>
                </c:pt>
                <c:pt idx="284">
                  <c:v>50284</c:v>
                </c:pt>
                <c:pt idx="285">
                  <c:v>50314</c:v>
                </c:pt>
                <c:pt idx="286">
                  <c:v>50345</c:v>
                </c:pt>
                <c:pt idx="287">
                  <c:v>50375</c:v>
                </c:pt>
                <c:pt idx="288">
                  <c:v>50406</c:v>
                </c:pt>
                <c:pt idx="289">
                  <c:v>50437</c:v>
                </c:pt>
                <c:pt idx="290">
                  <c:v>50465</c:v>
                </c:pt>
                <c:pt idx="291">
                  <c:v>50496</c:v>
                </c:pt>
                <c:pt idx="292">
                  <c:v>50526</c:v>
                </c:pt>
                <c:pt idx="293">
                  <c:v>50557</c:v>
                </c:pt>
                <c:pt idx="294">
                  <c:v>50587</c:v>
                </c:pt>
                <c:pt idx="295">
                  <c:v>50618</c:v>
                </c:pt>
                <c:pt idx="296">
                  <c:v>50649</c:v>
                </c:pt>
                <c:pt idx="297">
                  <c:v>50679</c:v>
                </c:pt>
                <c:pt idx="298">
                  <c:v>50710</c:v>
                </c:pt>
                <c:pt idx="299">
                  <c:v>50740</c:v>
                </c:pt>
                <c:pt idx="300">
                  <c:v>50771</c:v>
                </c:pt>
                <c:pt idx="301">
                  <c:v>50802</c:v>
                </c:pt>
                <c:pt idx="302">
                  <c:v>50830</c:v>
                </c:pt>
                <c:pt idx="303">
                  <c:v>50861</c:v>
                </c:pt>
                <c:pt idx="304">
                  <c:v>50891</c:v>
                </c:pt>
                <c:pt idx="305">
                  <c:v>50922</c:v>
                </c:pt>
                <c:pt idx="306">
                  <c:v>50952</c:v>
                </c:pt>
                <c:pt idx="307">
                  <c:v>50983</c:v>
                </c:pt>
                <c:pt idx="308">
                  <c:v>51014</c:v>
                </c:pt>
                <c:pt idx="309">
                  <c:v>51044</c:v>
                </c:pt>
                <c:pt idx="310">
                  <c:v>51075</c:v>
                </c:pt>
                <c:pt idx="311">
                  <c:v>51105</c:v>
                </c:pt>
                <c:pt idx="312">
                  <c:v>51136</c:v>
                </c:pt>
                <c:pt idx="313">
                  <c:v>51167</c:v>
                </c:pt>
                <c:pt idx="314">
                  <c:v>51196</c:v>
                </c:pt>
                <c:pt idx="315">
                  <c:v>51227</c:v>
                </c:pt>
                <c:pt idx="316">
                  <c:v>51257</c:v>
                </c:pt>
                <c:pt idx="317">
                  <c:v>51288</c:v>
                </c:pt>
                <c:pt idx="318">
                  <c:v>51318</c:v>
                </c:pt>
                <c:pt idx="319">
                  <c:v>51349</c:v>
                </c:pt>
                <c:pt idx="320">
                  <c:v>51380</c:v>
                </c:pt>
                <c:pt idx="321">
                  <c:v>51410</c:v>
                </c:pt>
                <c:pt idx="322">
                  <c:v>51441</c:v>
                </c:pt>
                <c:pt idx="323">
                  <c:v>51471</c:v>
                </c:pt>
                <c:pt idx="324">
                  <c:v>51502</c:v>
                </c:pt>
                <c:pt idx="325">
                  <c:v>51533</c:v>
                </c:pt>
                <c:pt idx="326">
                  <c:v>51561</c:v>
                </c:pt>
                <c:pt idx="327">
                  <c:v>51592</c:v>
                </c:pt>
                <c:pt idx="328">
                  <c:v>51622</c:v>
                </c:pt>
                <c:pt idx="329">
                  <c:v>51653</c:v>
                </c:pt>
                <c:pt idx="330">
                  <c:v>51683</c:v>
                </c:pt>
                <c:pt idx="331">
                  <c:v>51714</c:v>
                </c:pt>
                <c:pt idx="332">
                  <c:v>51745</c:v>
                </c:pt>
                <c:pt idx="333">
                  <c:v>51775</c:v>
                </c:pt>
                <c:pt idx="334">
                  <c:v>51806</c:v>
                </c:pt>
                <c:pt idx="335">
                  <c:v>51836</c:v>
                </c:pt>
                <c:pt idx="336">
                  <c:v>51867</c:v>
                </c:pt>
                <c:pt idx="337">
                  <c:v>51898</c:v>
                </c:pt>
                <c:pt idx="338">
                  <c:v>51926</c:v>
                </c:pt>
                <c:pt idx="339">
                  <c:v>51957</c:v>
                </c:pt>
                <c:pt idx="340">
                  <c:v>51987</c:v>
                </c:pt>
                <c:pt idx="341">
                  <c:v>52018</c:v>
                </c:pt>
                <c:pt idx="342">
                  <c:v>52048</c:v>
                </c:pt>
                <c:pt idx="343">
                  <c:v>52079</c:v>
                </c:pt>
                <c:pt idx="344">
                  <c:v>52110</c:v>
                </c:pt>
                <c:pt idx="345">
                  <c:v>52140</c:v>
                </c:pt>
                <c:pt idx="346">
                  <c:v>52171</c:v>
                </c:pt>
                <c:pt idx="347">
                  <c:v>52201</c:v>
                </c:pt>
                <c:pt idx="348">
                  <c:v>52232</c:v>
                </c:pt>
                <c:pt idx="349">
                  <c:v>52263</c:v>
                </c:pt>
                <c:pt idx="350">
                  <c:v>52291</c:v>
                </c:pt>
                <c:pt idx="351">
                  <c:v>52322</c:v>
                </c:pt>
                <c:pt idx="352">
                  <c:v>52352</c:v>
                </c:pt>
                <c:pt idx="353">
                  <c:v>52383</c:v>
                </c:pt>
                <c:pt idx="354">
                  <c:v>52413</c:v>
                </c:pt>
                <c:pt idx="355">
                  <c:v>52444</c:v>
                </c:pt>
                <c:pt idx="356">
                  <c:v>52475</c:v>
                </c:pt>
                <c:pt idx="357">
                  <c:v>52505</c:v>
                </c:pt>
                <c:pt idx="358">
                  <c:v>52536</c:v>
                </c:pt>
                <c:pt idx="359">
                  <c:v>52566</c:v>
                </c:pt>
              </c:numCache>
            </c:numRef>
          </c:cat>
          <c:val>
            <c:numRef>
              <c:f>'Buy now vs Wait - DIY Sheet'!$E$2:$E$361</c:f>
              <c:numCache>
                <c:formatCode>_(* #,##0_);_(* \(#,##0\);_(* "-"??_);_(@_)</c:formatCode>
                <c:ptCount val="360"/>
                <c:pt idx="0">
                  <c:v>4423.8236755465477</c:v>
                </c:pt>
                <c:pt idx="1">
                  <c:v>4460.6888728427584</c:v>
                </c:pt>
                <c:pt idx="2">
                  <c:v>4497.8612801164418</c:v>
                </c:pt>
                <c:pt idx="3">
                  <c:v>4535.3434574507555</c:v>
                </c:pt>
                <c:pt idx="4">
                  <c:v>4573.1379862628528</c:v>
                </c:pt>
                <c:pt idx="5">
                  <c:v>4611.2474694817065</c:v>
                </c:pt>
                <c:pt idx="6">
                  <c:v>4649.674531727389</c:v>
                </c:pt>
                <c:pt idx="7">
                  <c:v>4688.4218194917921</c:v>
                </c:pt>
                <c:pt idx="8">
                  <c:v>4727.4920013208757</c:v>
                </c:pt>
                <c:pt idx="9">
                  <c:v>4766.8877679985599</c:v>
                </c:pt>
                <c:pt idx="10">
                  <c:v>4806.6118327318836</c:v>
                </c:pt>
                <c:pt idx="11">
                  <c:v>4846.6669313379825</c:v>
                </c:pt>
                <c:pt idx="12">
                  <c:v>4887.0558224324632</c:v>
                </c:pt>
                <c:pt idx="13">
                  <c:v>4927.781287619393</c:v>
                </c:pt>
                <c:pt idx="14">
                  <c:v>4968.8461316829053</c:v>
                </c:pt>
                <c:pt idx="15">
                  <c:v>5010.253182780245</c:v>
                </c:pt>
                <c:pt idx="16">
                  <c:v>5052.0052926367498</c:v>
                </c:pt>
                <c:pt idx="17">
                  <c:v>5094.1053367420682</c:v>
                </c:pt>
                <c:pt idx="18">
                  <c:v>5136.5562145482545</c:v>
                </c:pt>
                <c:pt idx="19">
                  <c:v>5179.3608496694942</c:v>
                </c:pt>
                <c:pt idx="20">
                  <c:v>5222.5221900834003</c:v>
                </c:pt>
                <c:pt idx="21">
                  <c:v>5266.0432083340856</c:v>
                </c:pt>
                <c:pt idx="22">
                  <c:v>5309.9269017368788</c:v>
                </c:pt>
                <c:pt idx="23">
                  <c:v>5354.1762925846851</c:v>
                </c:pt>
                <c:pt idx="24">
                  <c:v>5398.7944283562392</c:v>
                </c:pt>
                <c:pt idx="25">
                  <c:v>5443.7843819258705</c:v>
                </c:pt>
                <c:pt idx="26">
                  <c:v>5489.1492517752486</c:v>
                </c:pt>
                <c:pt idx="27">
                  <c:v>5534.8921622067137</c:v>
                </c:pt>
                <c:pt idx="28">
                  <c:v>5581.016263558442</c:v>
                </c:pt>
                <c:pt idx="29">
                  <c:v>5627.5247324214288</c:v>
                </c:pt>
                <c:pt idx="30">
                  <c:v>5674.4207718582766</c:v>
                </c:pt>
                <c:pt idx="31">
                  <c:v>5721.7076116237586</c:v>
                </c:pt>
                <c:pt idx="32">
                  <c:v>5769.3885083872883</c:v>
                </c:pt>
                <c:pt idx="33">
                  <c:v>5817.4667459571792</c:v>
                </c:pt>
                <c:pt idx="34">
                  <c:v>5865.9456355068251</c:v>
                </c:pt>
                <c:pt idx="35">
                  <c:v>5914.8285158027284</c:v>
                </c:pt>
                <c:pt idx="36">
                  <c:v>5964.1187534344062</c:v>
                </c:pt>
                <c:pt idx="37">
                  <c:v>6013.819743046377</c:v>
                </c:pt>
                <c:pt idx="38">
                  <c:v>6063.9349075717619</c:v>
                </c:pt>
                <c:pt idx="39">
                  <c:v>6114.467698468201</c:v>
                </c:pt>
                <c:pt idx="40">
                  <c:v>6165.4215959554276</c:v>
                </c:pt>
                <c:pt idx="41">
                  <c:v>6216.8001092550548</c:v>
                </c:pt>
                <c:pt idx="42">
                  <c:v>6268.6067768321809</c:v>
                </c:pt>
                <c:pt idx="43">
                  <c:v>6320.8451666391047</c:v>
                </c:pt>
                <c:pt idx="44">
                  <c:v>6373.5188763610931</c:v>
                </c:pt>
                <c:pt idx="45">
                  <c:v>6426.6315336640982</c:v>
                </c:pt>
                <c:pt idx="46">
                  <c:v>6480.1867964446283</c:v>
                </c:pt>
                <c:pt idx="47">
                  <c:v>6534.1883530816849</c:v>
                </c:pt>
                <c:pt idx="48">
                  <c:v>6588.6399226906942</c:v>
                </c:pt>
                <c:pt idx="49">
                  <c:v>6643.545255379795</c:v>
                </c:pt>
                <c:pt idx="50">
                  <c:v>6698.908132507946</c:v>
                </c:pt>
                <c:pt idx="51">
                  <c:v>6754.7323669455218</c:v>
                </c:pt>
                <c:pt idx="52">
                  <c:v>6811.0218033367419</c:v>
                </c:pt>
                <c:pt idx="53">
                  <c:v>6867.7803183645447</c:v>
                </c:pt>
                <c:pt idx="54">
                  <c:v>6925.011821017586</c:v>
                </c:pt>
                <c:pt idx="55">
                  <c:v>6982.7202528593916</c:v>
                </c:pt>
                <c:pt idx="56">
                  <c:v>7040.9095882998663</c:v>
                </c:pt>
                <c:pt idx="57">
                  <c:v>7099.5838348690304</c:v>
                </c:pt>
                <c:pt idx="58">
                  <c:v>7158.7470334929531</c:v>
                </c:pt>
                <c:pt idx="59">
                  <c:v>7218.4032587720576</c:v>
                </c:pt>
                <c:pt idx="60">
                  <c:v>7278.5566192618426</c:v>
                </c:pt>
                <c:pt idx="61">
                  <c:v>7339.2112577556836</c:v>
                </c:pt>
                <c:pt idx="62">
                  <c:v>7400.371351570313</c:v>
                </c:pt>
                <c:pt idx="63">
                  <c:v>7462.041112833409</c:v>
                </c:pt>
                <c:pt idx="64">
                  <c:v>7524.2247887736739</c:v>
                </c:pt>
                <c:pt idx="65">
                  <c:v>7586.9266620134586</c:v>
                </c:pt>
                <c:pt idx="66">
                  <c:v>7650.1510508635693</c:v>
                </c:pt>
                <c:pt idx="67">
                  <c:v>7713.9023096207675</c:v>
                </c:pt>
                <c:pt idx="68">
                  <c:v>7778.1848288675974</c:v>
                </c:pt>
                <c:pt idx="69">
                  <c:v>7843.0030357748328</c:v>
                </c:pt>
                <c:pt idx="70">
                  <c:v>7908.3613944062818</c:v>
                </c:pt>
                <c:pt idx="71">
                  <c:v>7974.2644060263265</c:v>
                </c:pt>
                <c:pt idx="72">
                  <c:v>8040.7166094098793</c:v>
                </c:pt>
                <c:pt idx="73">
                  <c:v>8107.7225811549579</c:v>
                </c:pt>
                <c:pt idx="74">
                  <c:v>8175.2869359979086</c:v>
                </c:pt>
                <c:pt idx="75">
                  <c:v>8243.414327131235</c:v>
                </c:pt>
                <c:pt idx="76">
                  <c:v>8312.1094465240021</c:v>
                </c:pt>
                <c:pt idx="77">
                  <c:v>8381.377025245034</c:v>
                </c:pt>
                <c:pt idx="78">
                  <c:v>8451.2218337887316</c:v>
                </c:pt>
                <c:pt idx="79">
                  <c:v>8521.6486824036256</c:v>
                </c:pt>
                <c:pt idx="80">
                  <c:v>8592.6624214236654</c:v>
                </c:pt>
                <c:pt idx="81">
                  <c:v>8664.2679416022002</c:v>
                </c:pt>
                <c:pt idx="82">
                  <c:v>8736.4701744488848</c:v>
                </c:pt>
                <c:pt idx="83">
                  <c:v>8809.2740925692924</c:v>
                </c:pt>
                <c:pt idx="84">
                  <c:v>8882.6847100073792</c:v>
                </c:pt>
                <c:pt idx="85">
                  <c:v>8956.7070825907722</c:v>
                </c:pt>
                <c:pt idx="86">
                  <c:v>9031.3463082790113</c:v>
                </c:pt>
                <c:pt idx="87">
                  <c:v>9106.6075275146723</c:v>
                </c:pt>
                <c:pt idx="88">
                  <c:v>9182.4959235772985</c:v>
                </c:pt>
                <c:pt idx="89">
                  <c:v>9259.0167229404469</c:v>
                </c:pt>
                <c:pt idx="90">
                  <c:v>9336.1751956316148</c:v>
                </c:pt>
                <c:pt idx="91">
                  <c:v>9413.9766555952228</c:v>
                </c:pt>
                <c:pt idx="92">
                  <c:v>9492.4264610585087</c:v>
                </c:pt>
                <c:pt idx="93">
                  <c:v>9571.5300149006507</c:v>
                </c:pt>
                <c:pt idx="94">
                  <c:v>9651.2927650248312</c:v>
                </c:pt>
                <c:pt idx="95">
                  <c:v>9731.7202047333703</c:v>
                </c:pt>
                <c:pt idx="96">
                  <c:v>9812.8178731061489</c:v>
                </c:pt>
                <c:pt idx="97">
                  <c:v>9894.5913553820137</c:v>
                </c:pt>
                <c:pt idx="98">
                  <c:v>9977.0462833435304</c:v>
                </c:pt>
                <c:pt idx="99">
                  <c:v>10060.188335704734</c:v>
                </c:pt>
                <c:pt idx="100">
                  <c:v>10144.023238502283</c:v>
                </c:pt>
                <c:pt idx="101">
                  <c:v>10228.556765489804</c:v>
                </c:pt>
                <c:pt idx="102">
                  <c:v>10313.794738535551</c:v>
                </c:pt>
                <c:pt idx="103">
                  <c:v>10399.743028023338</c:v>
                </c:pt>
                <c:pt idx="104">
                  <c:v>10486.407553256868</c:v>
                </c:pt>
                <c:pt idx="105">
                  <c:v>10573.794282867355</c:v>
                </c:pt>
                <c:pt idx="106">
                  <c:v>10661.909235224579</c:v>
                </c:pt>
                <c:pt idx="107">
                  <c:v>10750.758478851436</c:v>
                </c:pt>
                <c:pt idx="108">
                  <c:v>10840.348132841871</c:v>
                </c:pt>
                <c:pt idx="109">
                  <c:v>10930.684367282214</c:v>
                </c:pt>
                <c:pt idx="110">
                  <c:v>11021.773403676241</c:v>
                </c:pt>
                <c:pt idx="111">
                  <c:v>11113.621515373539</c:v>
                </c:pt>
                <c:pt idx="112">
                  <c:v>11206.23502800164</c:v>
                </c:pt>
                <c:pt idx="113">
                  <c:v>11299.62031990166</c:v>
                </c:pt>
                <c:pt idx="114">
                  <c:v>11393.783822567508</c:v>
                </c:pt>
                <c:pt idx="115">
                  <c:v>11488.732021088901</c:v>
                </c:pt>
                <c:pt idx="116">
                  <c:v>11584.471454597995</c:v>
                </c:pt>
                <c:pt idx="117">
                  <c:v>11681.008716719633</c:v>
                </c:pt>
                <c:pt idx="118">
                  <c:v>11778.350456025626</c:v>
                </c:pt>
                <c:pt idx="119">
                  <c:v>11876.503376492517</c:v>
                </c:pt>
                <c:pt idx="120">
                  <c:v>11975.474237963281</c:v>
                </c:pt>
                <c:pt idx="121">
                  <c:v>12075.269856612984</c:v>
                </c:pt>
                <c:pt idx="122">
                  <c:v>12175.897105418087</c:v>
                </c:pt>
                <c:pt idx="123">
                  <c:v>12277.362914629906</c:v>
                </c:pt>
                <c:pt idx="124">
                  <c:v>12379.674272251825</c:v>
                </c:pt>
                <c:pt idx="125">
                  <c:v>12482.838224520587</c:v>
                </c:pt>
                <c:pt idx="126">
                  <c:v>12586.861876391587</c:v>
                </c:pt>
                <c:pt idx="127">
                  <c:v>12691.752392028182</c:v>
                </c:pt>
                <c:pt idx="128">
                  <c:v>12797.516995295082</c:v>
                </c:pt>
                <c:pt idx="129">
                  <c:v>12904.162970255886</c:v>
                </c:pt>
                <c:pt idx="130">
                  <c:v>13011.697661674683</c:v>
                </c:pt>
                <c:pt idx="131">
                  <c:v>13120.128475521982</c:v>
                </c:pt>
                <c:pt idx="132">
                  <c:v>13229.462879484665</c:v>
                </c:pt>
                <c:pt idx="133">
                  <c:v>13339.70840348037</c:v>
                </c:pt>
                <c:pt idx="134">
                  <c:v>13450.87264017605</c:v>
                </c:pt>
                <c:pt idx="135">
                  <c:v>13562.963245510837</c:v>
                </c:pt>
                <c:pt idx="136">
                  <c:v>13675.987939223429</c:v>
                </c:pt>
                <c:pt idx="137">
                  <c:v>13789.954505383634</c:v>
                </c:pt>
                <c:pt idx="138">
                  <c:v>13904.870792928501</c:v>
                </c:pt>
                <c:pt idx="139">
                  <c:v>14020.744716202913</c:v>
                </c:pt>
                <c:pt idx="140">
                  <c:v>14137.584255504597</c:v>
                </c:pt>
                <c:pt idx="141">
                  <c:v>14255.397457633808</c:v>
                </c:pt>
                <c:pt idx="142">
                  <c:v>14374.192436447425</c:v>
                </c:pt>
                <c:pt idx="143">
                  <c:v>14493.977373417816</c:v>
                </c:pt>
                <c:pt idx="144">
                  <c:v>14614.760518196286</c:v>
                </c:pt>
                <c:pt idx="145">
                  <c:v>14736.550189181275</c:v>
                </c:pt>
                <c:pt idx="146">
                  <c:v>14859.354774091116</c:v>
                </c:pt>
                <c:pt idx="147">
                  <c:v>14983.182730541885</c:v>
                </c:pt>
                <c:pt idx="148">
                  <c:v>15108.04258662973</c:v>
                </c:pt>
                <c:pt idx="149">
                  <c:v>15233.942941518326</c:v>
                </c:pt>
                <c:pt idx="150">
                  <c:v>15360.892466030971</c:v>
                </c:pt>
                <c:pt idx="151">
                  <c:v>15488.899903247904</c:v>
                </c:pt>
                <c:pt idx="152">
                  <c:v>15617.974069108299</c:v>
                </c:pt>
                <c:pt idx="153">
                  <c:v>15748.123853017532</c:v>
                </c:pt>
                <c:pt idx="154">
                  <c:v>15879.35821845934</c:v>
                </c:pt>
                <c:pt idx="155">
                  <c:v>16011.686203613164</c:v>
                </c:pt>
                <c:pt idx="156">
                  <c:v>16145.116921976616</c:v>
                </c:pt>
                <c:pt idx="157">
                  <c:v>16279.659562993082</c:v>
                </c:pt>
                <c:pt idx="158">
                  <c:v>16415.323392684702</c:v>
                </c:pt>
                <c:pt idx="159">
                  <c:v>16552.117754290419</c:v>
                </c:pt>
                <c:pt idx="160">
                  <c:v>16690.052068909499</c:v>
                </c:pt>
                <c:pt idx="161">
                  <c:v>16829.13583615041</c:v>
                </c:pt>
                <c:pt idx="162">
                  <c:v>16969.378634784996</c:v>
                </c:pt>
                <c:pt idx="163">
                  <c:v>17110.790123408209</c:v>
                </c:pt>
                <c:pt idx="164">
                  <c:v>17253.380041103272</c:v>
                </c:pt>
                <c:pt idx="165">
                  <c:v>17397.15820811248</c:v>
                </c:pt>
                <c:pt idx="166">
                  <c:v>17542.134526513415</c:v>
                </c:pt>
                <c:pt idx="167">
                  <c:v>17688.318980901022</c:v>
                </c:pt>
                <c:pt idx="168">
                  <c:v>17835.7216390752</c:v>
                </c:pt>
                <c:pt idx="169">
                  <c:v>17984.35265273416</c:v>
                </c:pt>
                <c:pt idx="170">
                  <c:v>18134.222258173613</c:v>
                </c:pt>
                <c:pt idx="171">
                  <c:v>18285.340776991725</c:v>
                </c:pt>
                <c:pt idx="172">
                  <c:v>18437.71861679999</c:v>
                </c:pt>
                <c:pt idx="173">
                  <c:v>18591.366271940002</c:v>
                </c:pt>
                <c:pt idx="174">
                  <c:v>18746.294324206174</c:v>
                </c:pt>
                <c:pt idx="175">
                  <c:v>18902.513443574557</c:v>
                </c:pt>
                <c:pt idx="176">
                  <c:v>19060.034388937667</c:v>
                </c:pt>
                <c:pt idx="177">
                  <c:v>19218.868008845486</c:v>
                </c:pt>
                <c:pt idx="178">
                  <c:v>19379.025242252523</c:v>
                </c:pt>
                <c:pt idx="179">
                  <c:v>19540.517119271302</c:v>
                </c:pt>
                <c:pt idx="180">
                  <c:v>19703.3547619319</c:v>
                </c:pt>
                <c:pt idx="181">
                  <c:v>19867.549384947997</c:v>
                </c:pt>
                <c:pt idx="182">
                  <c:v>20033.112296489227</c:v>
                </c:pt>
                <c:pt idx="183">
                  <c:v>20200.054898959977</c:v>
                </c:pt>
                <c:pt idx="184">
                  <c:v>20368.388689784639</c:v>
                </c:pt>
                <c:pt idx="185">
                  <c:v>20538.125262199508</c:v>
                </c:pt>
                <c:pt idx="186">
                  <c:v>20709.276306051164</c:v>
                </c:pt>
                <c:pt idx="187">
                  <c:v>20881.853608601596</c:v>
                </c:pt>
                <c:pt idx="188">
                  <c:v>21055.869055339936</c:v>
                </c:pt>
                <c:pt idx="189">
                  <c:v>21231.33463080111</c:v>
                </c:pt>
                <c:pt idx="190">
                  <c:v>21408.262419391118</c:v>
                </c:pt>
                <c:pt idx="191">
                  <c:v>21586.664606219376</c:v>
                </c:pt>
                <c:pt idx="192">
                  <c:v>21766.55347793788</c:v>
                </c:pt>
                <c:pt idx="193">
                  <c:v>21947.94142358737</c:v>
                </c:pt>
                <c:pt idx="194">
                  <c:v>22130.840935450586</c:v>
                </c:pt>
                <c:pt idx="195">
                  <c:v>22315.26460991268</c:v>
                </c:pt>
                <c:pt idx="196">
                  <c:v>22501.225148328616</c:v>
                </c:pt>
                <c:pt idx="197">
                  <c:v>22688.735357898026</c:v>
                </c:pt>
                <c:pt idx="198">
                  <c:v>22877.808152547172</c:v>
                </c:pt>
                <c:pt idx="199">
                  <c:v>23068.456553818403</c:v>
                </c:pt>
                <c:pt idx="200">
                  <c:v>23260.693691766886</c:v>
                </c:pt>
                <c:pt idx="201">
                  <c:v>23454.532805864954</c:v>
                </c:pt>
                <c:pt idx="202">
                  <c:v>23649.987245913821</c:v>
                </c:pt>
                <c:pt idx="203">
                  <c:v>23847.070472963096</c:v>
                </c:pt>
                <c:pt idx="204">
                  <c:v>24045.796060237793</c:v>
                </c:pt>
                <c:pt idx="205">
                  <c:v>24246.177694073114</c:v>
                </c:pt>
                <c:pt idx="206">
                  <c:v>24448.22917485705</c:v>
                </c:pt>
                <c:pt idx="207">
                  <c:v>24651.96441798086</c:v>
                </c:pt>
                <c:pt idx="208">
                  <c:v>24857.39745479737</c:v>
                </c:pt>
                <c:pt idx="209">
                  <c:v>25064.542433587347</c:v>
                </c:pt>
                <c:pt idx="210">
                  <c:v>25273.413620533909</c:v>
                </c:pt>
                <c:pt idx="211">
                  <c:v>25484.025400705024</c:v>
                </c:pt>
                <c:pt idx="212">
                  <c:v>25696.39227904423</c:v>
                </c:pt>
                <c:pt idx="213">
                  <c:v>25910.528881369595</c:v>
                </c:pt>
                <c:pt idx="214">
                  <c:v>26126.449955381009</c:v>
                </c:pt>
                <c:pt idx="215">
                  <c:v>26344.170371675842</c:v>
                </c:pt>
                <c:pt idx="216">
                  <c:v>26563.705124773143</c:v>
                </c:pt>
                <c:pt idx="217">
                  <c:v>26785.069334146254</c:v>
                </c:pt>
                <c:pt idx="218">
                  <c:v>27008.27824526414</c:v>
                </c:pt>
                <c:pt idx="219">
                  <c:v>27233.347230641346</c:v>
                </c:pt>
                <c:pt idx="220">
                  <c:v>27460.291790896685</c:v>
                </c:pt>
                <c:pt idx="221">
                  <c:v>27689.127555820829</c:v>
                </c:pt>
                <c:pt idx="222">
                  <c:v>27919.870285452671</c:v>
                </c:pt>
                <c:pt idx="223">
                  <c:v>28152.535871164779</c:v>
                </c:pt>
                <c:pt idx="224">
                  <c:v>28387.140336757817</c:v>
                </c:pt>
                <c:pt idx="225">
                  <c:v>28623.699839564128</c:v>
                </c:pt>
                <c:pt idx="226">
                  <c:v>28862.230671560486</c:v>
                </c:pt>
                <c:pt idx="227">
                  <c:v>29102.749260490156</c:v>
                </c:pt>
                <c:pt idx="228">
                  <c:v>29345.272170994249</c:v>
                </c:pt>
                <c:pt idx="229">
                  <c:v>29589.816105752536</c:v>
                </c:pt>
                <c:pt idx="230">
                  <c:v>29836.3979066338</c:v>
                </c:pt>
                <c:pt idx="231">
                  <c:v>30085.034555855753</c:v>
                </c:pt>
                <c:pt idx="232">
                  <c:v>30335.743177154545</c:v>
                </c:pt>
                <c:pt idx="233">
                  <c:v>30588.541036964169</c:v>
                </c:pt>
                <c:pt idx="234">
                  <c:v>30843.445545605537</c:v>
                </c:pt>
                <c:pt idx="235">
                  <c:v>31100.474258485578</c:v>
                </c:pt>
                <c:pt idx="236">
                  <c:v>31359.644877306295</c:v>
                </c:pt>
                <c:pt idx="237">
                  <c:v>31620.975251283846</c:v>
                </c:pt>
                <c:pt idx="238">
                  <c:v>31884.483378377881</c:v>
                </c:pt>
                <c:pt idx="239">
                  <c:v>32150.187406531018</c:v>
                </c:pt>
                <c:pt idx="240">
                  <c:v>32418.105634918778</c:v>
                </c:pt>
                <c:pt idx="241">
                  <c:v>32688.256515209767</c:v>
                </c:pt>
                <c:pt idx="242">
                  <c:v>32960.658652836515</c:v>
                </c:pt>
                <c:pt idx="243">
                  <c:v>33235.330808276813</c:v>
                </c:pt>
                <c:pt idx="244">
                  <c:v>33512.291898345786</c:v>
                </c:pt>
                <c:pt idx="245">
                  <c:v>33791.560997498666</c:v>
                </c:pt>
                <c:pt idx="246">
                  <c:v>34073.157339144491</c:v>
                </c:pt>
                <c:pt idx="247">
                  <c:v>34357.100316970696</c:v>
                </c:pt>
                <c:pt idx="248">
                  <c:v>34643.409486278782</c:v>
                </c:pt>
                <c:pt idx="249">
                  <c:v>34932.104565331108</c:v>
                </c:pt>
                <c:pt idx="250">
                  <c:v>35223.205436708864</c:v>
                </c:pt>
                <c:pt idx="251">
                  <c:v>35516.73214868144</c:v>
                </c:pt>
                <c:pt idx="252">
                  <c:v>35812.704916587121</c:v>
                </c:pt>
                <c:pt idx="253">
                  <c:v>36111.144124225342</c:v>
                </c:pt>
                <c:pt idx="254">
                  <c:v>36412.070325260553</c:v>
                </c:pt>
                <c:pt idx="255">
                  <c:v>36715.504244637734</c:v>
                </c:pt>
                <c:pt idx="256">
                  <c:v>37021.466780009709</c:v>
                </c:pt>
                <c:pt idx="257">
                  <c:v>37329.979003176464</c:v>
                </c:pt>
                <c:pt idx="258">
                  <c:v>37641.062161536254</c:v>
                </c:pt>
                <c:pt idx="259">
                  <c:v>37954.737679549056</c:v>
                </c:pt>
                <c:pt idx="260">
                  <c:v>38271.027160211968</c:v>
                </c:pt>
                <c:pt idx="261">
                  <c:v>38589.952386547076</c:v>
                </c:pt>
                <c:pt idx="262">
                  <c:v>38911.535323101627</c:v>
                </c:pt>
                <c:pt idx="263">
                  <c:v>39235.798117460821</c:v>
                </c:pt>
                <c:pt idx="264">
                  <c:v>39562.763101772987</c:v>
                </c:pt>
                <c:pt idx="265">
                  <c:v>39892.452794287768</c:v>
                </c:pt>
                <c:pt idx="266">
                  <c:v>40224.889900906826</c:v>
                </c:pt>
                <c:pt idx="267">
                  <c:v>40560.097316747713</c:v>
                </c:pt>
                <c:pt idx="268">
                  <c:v>40898.098127720616</c:v>
                </c:pt>
                <c:pt idx="269">
                  <c:v>41238.91561211829</c:v>
                </c:pt>
                <c:pt idx="270">
                  <c:v>41582.573242219274</c:v>
                </c:pt>
                <c:pt idx="271">
                  <c:v>41929.094685904442</c:v>
                </c:pt>
                <c:pt idx="272">
                  <c:v>42278.503808286972</c:v>
                </c:pt>
                <c:pt idx="273">
                  <c:v>42630.82467335603</c:v>
                </c:pt>
                <c:pt idx="274">
                  <c:v>42986.081545633999</c:v>
                </c:pt>
                <c:pt idx="275">
                  <c:v>43344.298891847626</c:v>
                </c:pt>
                <c:pt idx="276">
                  <c:v>43705.501382613023</c:v>
                </c:pt>
                <c:pt idx="277">
                  <c:v>44069.713894134795</c:v>
                </c:pt>
                <c:pt idx="278">
                  <c:v>44436.961509919245</c:v>
                </c:pt>
                <c:pt idx="279">
                  <c:v>44807.269522501905</c:v>
                </c:pt>
                <c:pt idx="280">
                  <c:v>45180.663435189424</c:v>
                </c:pt>
                <c:pt idx="281">
                  <c:v>45557.168963815995</c:v>
                </c:pt>
                <c:pt idx="282">
                  <c:v>45936.812038514465</c:v>
                </c:pt>
                <c:pt idx="283">
                  <c:v>46319.618805502083</c:v>
                </c:pt>
                <c:pt idx="284">
                  <c:v>46705.615628881271</c:v>
                </c:pt>
                <c:pt idx="285">
                  <c:v>47094.829092455286</c:v>
                </c:pt>
                <c:pt idx="286">
                  <c:v>47487.286001559078</c:v>
                </c:pt>
                <c:pt idx="287">
                  <c:v>47883.013384905404</c:v>
                </c:pt>
                <c:pt idx="288">
                  <c:v>48282.038496446286</c:v>
                </c:pt>
                <c:pt idx="289">
                  <c:v>48684.388817250001</c:v>
                </c:pt>
                <c:pt idx="290">
                  <c:v>49090.092057393747</c:v>
                </c:pt>
                <c:pt idx="291">
                  <c:v>49499.176157872032</c:v>
                </c:pt>
                <c:pt idx="292">
                  <c:v>49911.669292520965</c:v>
                </c:pt>
                <c:pt idx="293">
                  <c:v>50327.599869958642</c:v>
                </c:pt>
                <c:pt idx="294">
                  <c:v>50746.996535541628</c:v>
                </c:pt>
                <c:pt idx="295">
                  <c:v>51169.888173337815</c:v>
                </c:pt>
                <c:pt idx="296">
                  <c:v>51596.303908115624</c:v>
                </c:pt>
                <c:pt idx="297">
                  <c:v>52026.273107349924</c:v>
                </c:pt>
                <c:pt idx="298">
                  <c:v>52459.825383244504</c:v>
                </c:pt>
                <c:pt idx="299">
                  <c:v>52896.990594771538</c:v>
                </c:pt>
                <c:pt idx="300">
                  <c:v>53337.798849727973</c:v>
                </c:pt>
                <c:pt idx="301">
                  <c:v>53782.280506809038</c:v>
                </c:pt>
                <c:pt idx="302">
                  <c:v>54230.46617769912</c:v>
                </c:pt>
                <c:pt idx="303">
                  <c:v>54682.38672917994</c:v>
                </c:pt>
                <c:pt idx="304">
                  <c:v>55138.07328525644</c:v>
                </c:pt>
                <c:pt idx="305">
                  <c:v>55597.557229300248</c:v>
                </c:pt>
                <c:pt idx="306">
                  <c:v>56060.870206211082</c:v>
                </c:pt>
                <c:pt idx="307">
                  <c:v>56528.04412459617</c:v>
                </c:pt>
                <c:pt idx="308">
                  <c:v>56999.111158967804</c:v>
                </c:pt>
                <c:pt idx="309">
                  <c:v>57474.103751959206</c:v>
                </c:pt>
                <c:pt idx="310">
                  <c:v>57953.054616558875</c:v>
                </c:pt>
                <c:pt idx="311">
                  <c:v>58435.996738363523</c:v>
                </c:pt>
                <c:pt idx="312">
                  <c:v>58922.963377849883</c:v>
                </c:pt>
                <c:pt idx="313">
                  <c:v>59413.988072665306</c:v>
                </c:pt>
                <c:pt idx="314">
                  <c:v>59909.104639937519</c:v>
                </c:pt>
                <c:pt idx="315">
                  <c:v>60408.347178603653</c:v>
                </c:pt>
                <c:pt idx="316">
                  <c:v>60911.750071758695</c:v>
                </c:pt>
                <c:pt idx="317">
                  <c:v>61419.347989023343</c:v>
                </c:pt>
                <c:pt idx="318">
                  <c:v>61931.175888931873</c:v>
                </c:pt>
                <c:pt idx="319">
                  <c:v>62447.269021339642</c:v>
                </c:pt>
                <c:pt idx="320">
                  <c:v>62967.662929850805</c:v>
                </c:pt>
                <c:pt idx="321">
                  <c:v>63492.393454266232</c:v>
                </c:pt>
                <c:pt idx="322">
                  <c:v>64021.496733051783</c:v>
                </c:pt>
                <c:pt idx="323">
                  <c:v>64555.009205827213</c:v>
                </c:pt>
                <c:pt idx="324">
                  <c:v>65092.967615875765</c:v>
                </c:pt>
                <c:pt idx="325">
                  <c:v>65635.409012674732</c:v>
                </c:pt>
                <c:pt idx="326">
                  <c:v>66182.370754447024</c:v>
                </c:pt>
                <c:pt idx="327">
                  <c:v>66733.890510734083</c:v>
                </c:pt>
                <c:pt idx="328">
                  <c:v>67290.006264990196</c:v>
                </c:pt>
                <c:pt idx="329">
                  <c:v>67850.756317198451</c:v>
                </c:pt>
                <c:pt idx="330">
                  <c:v>68416.179286508443</c:v>
                </c:pt>
                <c:pt idx="331">
                  <c:v>68986.314113896005</c:v>
                </c:pt>
                <c:pt idx="332">
                  <c:v>69561.200064845136</c:v>
                </c:pt>
                <c:pt idx="333">
                  <c:v>70140.876732052173</c:v>
                </c:pt>
                <c:pt idx="334">
                  <c:v>70725.38403815261</c:v>
                </c:pt>
                <c:pt idx="335">
                  <c:v>71314.762238470546</c:v>
                </c:pt>
                <c:pt idx="336">
                  <c:v>71909.051923791136</c:v>
                </c:pt>
                <c:pt idx="337">
                  <c:v>72508.294023156064</c:v>
                </c:pt>
                <c:pt idx="338">
                  <c:v>73112.529806682374</c:v>
                </c:pt>
                <c:pt idx="339">
                  <c:v>73721.800888404716</c:v>
                </c:pt>
                <c:pt idx="340">
                  <c:v>74336.149229141432</c:v>
                </c:pt>
                <c:pt idx="341">
                  <c:v>74955.617139384267</c:v>
                </c:pt>
                <c:pt idx="342">
                  <c:v>75580.247282212484</c:v>
                </c:pt>
                <c:pt idx="343">
                  <c:v>76210.082676230915</c:v>
                </c:pt>
                <c:pt idx="344">
                  <c:v>76845.166698532834</c:v>
                </c:pt>
                <c:pt idx="345">
                  <c:v>77485.543087687285</c:v>
                </c:pt>
                <c:pt idx="346">
                  <c:v>78131.255946751335</c:v>
                </c:pt>
                <c:pt idx="347">
                  <c:v>78782.349746307606</c:v>
                </c:pt>
                <c:pt idx="348">
                  <c:v>79438.869327526831</c:v>
                </c:pt>
                <c:pt idx="349">
                  <c:v>80100.85990525622</c:v>
                </c:pt>
                <c:pt idx="350">
                  <c:v>80768.367071133354</c:v>
                </c:pt>
                <c:pt idx="351">
                  <c:v>81441.436796726135</c:v>
                </c:pt>
                <c:pt idx="352">
                  <c:v>82120.115436698848</c:v>
                </c:pt>
                <c:pt idx="353">
                  <c:v>82804.449732004679</c:v>
                </c:pt>
                <c:pt idx="354">
                  <c:v>83494.486813104711</c:v>
                </c:pt>
                <c:pt idx="355">
                  <c:v>84190.274203213921</c:v>
                </c:pt>
                <c:pt idx="356">
                  <c:v>84891.859821574035</c:v>
                </c:pt>
                <c:pt idx="357">
                  <c:v>85599.291986753815</c:v>
                </c:pt>
                <c:pt idx="358">
                  <c:v>86312.619419976763</c:v>
                </c:pt>
                <c:pt idx="359">
                  <c:v>87031.891248476575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1554096"/>
        <c:axId val="5015466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'Buy now vs Wait - DIY Sheet'!$C$1</c15:sqref>
                        </c15:formulaRef>
                      </c:ext>
                    </c:extLst>
                    <c:strCache>
                      <c:ptCount val="1"/>
                      <c:pt idx="0">
                        <c:v>EMI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'Buy now vs Wait - DIY Sheet'!$B$2:$B$361</c15:sqref>
                        </c15:formulaRef>
                      </c:ext>
                    </c:extLst>
                    <c:numCache>
                      <c:formatCode>mmm\-yy</c:formatCode>
                      <c:ptCount val="360"/>
                      <c:pt idx="0">
                        <c:v>41640</c:v>
                      </c:pt>
                      <c:pt idx="1">
                        <c:v>41671</c:v>
                      </c:pt>
                      <c:pt idx="2">
                        <c:v>41699</c:v>
                      </c:pt>
                      <c:pt idx="3">
                        <c:v>41730</c:v>
                      </c:pt>
                      <c:pt idx="4">
                        <c:v>41760</c:v>
                      </c:pt>
                      <c:pt idx="5">
                        <c:v>41791</c:v>
                      </c:pt>
                      <c:pt idx="6">
                        <c:v>41821</c:v>
                      </c:pt>
                      <c:pt idx="7">
                        <c:v>41852</c:v>
                      </c:pt>
                      <c:pt idx="8">
                        <c:v>41883</c:v>
                      </c:pt>
                      <c:pt idx="9">
                        <c:v>41913</c:v>
                      </c:pt>
                      <c:pt idx="10">
                        <c:v>41944</c:v>
                      </c:pt>
                      <c:pt idx="11">
                        <c:v>41974</c:v>
                      </c:pt>
                      <c:pt idx="12">
                        <c:v>42005</c:v>
                      </c:pt>
                      <c:pt idx="13">
                        <c:v>42036</c:v>
                      </c:pt>
                      <c:pt idx="14">
                        <c:v>42064</c:v>
                      </c:pt>
                      <c:pt idx="15">
                        <c:v>42095</c:v>
                      </c:pt>
                      <c:pt idx="16">
                        <c:v>42125</c:v>
                      </c:pt>
                      <c:pt idx="17">
                        <c:v>42156</c:v>
                      </c:pt>
                      <c:pt idx="18">
                        <c:v>42186</c:v>
                      </c:pt>
                      <c:pt idx="19">
                        <c:v>42217</c:v>
                      </c:pt>
                      <c:pt idx="20">
                        <c:v>42248</c:v>
                      </c:pt>
                      <c:pt idx="21">
                        <c:v>42278</c:v>
                      </c:pt>
                      <c:pt idx="22">
                        <c:v>42309</c:v>
                      </c:pt>
                      <c:pt idx="23">
                        <c:v>42339</c:v>
                      </c:pt>
                      <c:pt idx="24">
                        <c:v>42370</c:v>
                      </c:pt>
                      <c:pt idx="25">
                        <c:v>42401</c:v>
                      </c:pt>
                      <c:pt idx="26">
                        <c:v>42430</c:v>
                      </c:pt>
                      <c:pt idx="27">
                        <c:v>42461</c:v>
                      </c:pt>
                      <c:pt idx="28">
                        <c:v>42491</c:v>
                      </c:pt>
                      <c:pt idx="29">
                        <c:v>42522</c:v>
                      </c:pt>
                      <c:pt idx="30">
                        <c:v>42552</c:v>
                      </c:pt>
                      <c:pt idx="31">
                        <c:v>42583</c:v>
                      </c:pt>
                      <c:pt idx="32">
                        <c:v>42614</c:v>
                      </c:pt>
                      <c:pt idx="33">
                        <c:v>42644</c:v>
                      </c:pt>
                      <c:pt idx="34">
                        <c:v>42675</c:v>
                      </c:pt>
                      <c:pt idx="35">
                        <c:v>42705</c:v>
                      </c:pt>
                      <c:pt idx="36">
                        <c:v>42736</c:v>
                      </c:pt>
                      <c:pt idx="37">
                        <c:v>42767</c:v>
                      </c:pt>
                      <c:pt idx="38">
                        <c:v>42795</c:v>
                      </c:pt>
                      <c:pt idx="39">
                        <c:v>42826</c:v>
                      </c:pt>
                      <c:pt idx="40">
                        <c:v>42856</c:v>
                      </c:pt>
                      <c:pt idx="41">
                        <c:v>42887</c:v>
                      </c:pt>
                      <c:pt idx="42">
                        <c:v>42917</c:v>
                      </c:pt>
                      <c:pt idx="43">
                        <c:v>42948</c:v>
                      </c:pt>
                      <c:pt idx="44">
                        <c:v>42979</c:v>
                      </c:pt>
                      <c:pt idx="45">
                        <c:v>43009</c:v>
                      </c:pt>
                      <c:pt idx="46">
                        <c:v>43040</c:v>
                      </c:pt>
                      <c:pt idx="47">
                        <c:v>43070</c:v>
                      </c:pt>
                      <c:pt idx="48">
                        <c:v>43101</c:v>
                      </c:pt>
                      <c:pt idx="49">
                        <c:v>43132</c:v>
                      </c:pt>
                      <c:pt idx="50">
                        <c:v>43160</c:v>
                      </c:pt>
                      <c:pt idx="51">
                        <c:v>43191</c:v>
                      </c:pt>
                      <c:pt idx="52">
                        <c:v>43221</c:v>
                      </c:pt>
                      <c:pt idx="53">
                        <c:v>43252</c:v>
                      </c:pt>
                      <c:pt idx="54">
                        <c:v>43282</c:v>
                      </c:pt>
                      <c:pt idx="55">
                        <c:v>43313</c:v>
                      </c:pt>
                      <c:pt idx="56">
                        <c:v>43344</c:v>
                      </c:pt>
                      <c:pt idx="57">
                        <c:v>43374</c:v>
                      </c:pt>
                      <c:pt idx="58">
                        <c:v>43405</c:v>
                      </c:pt>
                      <c:pt idx="59">
                        <c:v>43435</c:v>
                      </c:pt>
                      <c:pt idx="60">
                        <c:v>43466</c:v>
                      </c:pt>
                      <c:pt idx="61">
                        <c:v>43497</c:v>
                      </c:pt>
                      <c:pt idx="62">
                        <c:v>43525</c:v>
                      </c:pt>
                      <c:pt idx="63">
                        <c:v>43556</c:v>
                      </c:pt>
                      <c:pt idx="64">
                        <c:v>43586</c:v>
                      </c:pt>
                      <c:pt idx="65">
                        <c:v>43617</c:v>
                      </c:pt>
                      <c:pt idx="66">
                        <c:v>43647</c:v>
                      </c:pt>
                      <c:pt idx="67">
                        <c:v>43678</c:v>
                      </c:pt>
                      <c:pt idx="68">
                        <c:v>43709</c:v>
                      </c:pt>
                      <c:pt idx="69">
                        <c:v>43739</c:v>
                      </c:pt>
                      <c:pt idx="70">
                        <c:v>43770</c:v>
                      </c:pt>
                      <c:pt idx="71">
                        <c:v>43800</c:v>
                      </c:pt>
                      <c:pt idx="72">
                        <c:v>43831</c:v>
                      </c:pt>
                      <c:pt idx="73">
                        <c:v>43862</c:v>
                      </c:pt>
                      <c:pt idx="74">
                        <c:v>43891</c:v>
                      </c:pt>
                      <c:pt idx="75">
                        <c:v>43922</c:v>
                      </c:pt>
                      <c:pt idx="76">
                        <c:v>43952</c:v>
                      </c:pt>
                      <c:pt idx="77">
                        <c:v>43983</c:v>
                      </c:pt>
                      <c:pt idx="78">
                        <c:v>44013</c:v>
                      </c:pt>
                      <c:pt idx="79">
                        <c:v>44044</c:v>
                      </c:pt>
                      <c:pt idx="80">
                        <c:v>44075</c:v>
                      </c:pt>
                      <c:pt idx="81">
                        <c:v>44105</c:v>
                      </c:pt>
                      <c:pt idx="82">
                        <c:v>44136</c:v>
                      </c:pt>
                      <c:pt idx="83">
                        <c:v>44166</c:v>
                      </c:pt>
                      <c:pt idx="84">
                        <c:v>44197</c:v>
                      </c:pt>
                      <c:pt idx="85">
                        <c:v>44228</c:v>
                      </c:pt>
                      <c:pt idx="86">
                        <c:v>44256</c:v>
                      </c:pt>
                      <c:pt idx="87">
                        <c:v>44287</c:v>
                      </c:pt>
                      <c:pt idx="88">
                        <c:v>44317</c:v>
                      </c:pt>
                      <c:pt idx="89">
                        <c:v>44348</c:v>
                      </c:pt>
                      <c:pt idx="90">
                        <c:v>44378</c:v>
                      </c:pt>
                      <c:pt idx="91">
                        <c:v>44409</c:v>
                      </c:pt>
                      <c:pt idx="92">
                        <c:v>44440</c:v>
                      </c:pt>
                      <c:pt idx="93">
                        <c:v>44470</c:v>
                      </c:pt>
                      <c:pt idx="94">
                        <c:v>44501</c:v>
                      </c:pt>
                      <c:pt idx="95">
                        <c:v>44531</c:v>
                      </c:pt>
                      <c:pt idx="96">
                        <c:v>44562</c:v>
                      </c:pt>
                      <c:pt idx="97">
                        <c:v>44593</c:v>
                      </c:pt>
                      <c:pt idx="98">
                        <c:v>44621</c:v>
                      </c:pt>
                      <c:pt idx="99">
                        <c:v>44652</c:v>
                      </c:pt>
                      <c:pt idx="100">
                        <c:v>44682</c:v>
                      </c:pt>
                      <c:pt idx="101">
                        <c:v>44713</c:v>
                      </c:pt>
                      <c:pt idx="102">
                        <c:v>44743</c:v>
                      </c:pt>
                      <c:pt idx="103">
                        <c:v>44774</c:v>
                      </c:pt>
                      <c:pt idx="104">
                        <c:v>44805</c:v>
                      </c:pt>
                      <c:pt idx="105">
                        <c:v>44835</c:v>
                      </c:pt>
                      <c:pt idx="106">
                        <c:v>44866</c:v>
                      </c:pt>
                      <c:pt idx="107">
                        <c:v>44896</c:v>
                      </c:pt>
                      <c:pt idx="108">
                        <c:v>44927</c:v>
                      </c:pt>
                      <c:pt idx="109">
                        <c:v>44958</c:v>
                      </c:pt>
                      <c:pt idx="110">
                        <c:v>44986</c:v>
                      </c:pt>
                      <c:pt idx="111">
                        <c:v>45017</c:v>
                      </c:pt>
                      <c:pt idx="112">
                        <c:v>45047</c:v>
                      </c:pt>
                      <c:pt idx="113">
                        <c:v>45078</c:v>
                      </c:pt>
                      <c:pt idx="114">
                        <c:v>45108</c:v>
                      </c:pt>
                      <c:pt idx="115">
                        <c:v>45139</c:v>
                      </c:pt>
                      <c:pt idx="116">
                        <c:v>45170</c:v>
                      </c:pt>
                      <c:pt idx="117">
                        <c:v>45200</c:v>
                      </c:pt>
                      <c:pt idx="118">
                        <c:v>45231</c:v>
                      </c:pt>
                      <c:pt idx="119">
                        <c:v>45261</c:v>
                      </c:pt>
                      <c:pt idx="120">
                        <c:v>45292</c:v>
                      </c:pt>
                      <c:pt idx="121">
                        <c:v>45323</c:v>
                      </c:pt>
                      <c:pt idx="122">
                        <c:v>45352</c:v>
                      </c:pt>
                      <c:pt idx="123">
                        <c:v>45383</c:v>
                      </c:pt>
                      <c:pt idx="124">
                        <c:v>45413</c:v>
                      </c:pt>
                      <c:pt idx="125">
                        <c:v>45444</c:v>
                      </c:pt>
                      <c:pt idx="126">
                        <c:v>45474</c:v>
                      </c:pt>
                      <c:pt idx="127">
                        <c:v>45505</c:v>
                      </c:pt>
                      <c:pt idx="128">
                        <c:v>45536</c:v>
                      </c:pt>
                      <c:pt idx="129">
                        <c:v>45566</c:v>
                      </c:pt>
                      <c:pt idx="130">
                        <c:v>45597</c:v>
                      </c:pt>
                      <c:pt idx="131">
                        <c:v>45627</c:v>
                      </c:pt>
                      <c:pt idx="132">
                        <c:v>45658</c:v>
                      </c:pt>
                      <c:pt idx="133">
                        <c:v>45689</c:v>
                      </c:pt>
                      <c:pt idx="134">
                        <c:v>45717</c:v>
                      </c:pt>
                      <c:pt idx="135">
                        <c:v>45748</c:v>
                      </c:pt>
                      <c:pt idx="136">
                        <c:v>45778</c:v>
                      </c:pt>
                      <c:pt idx="137">
                        <c:v>45809</c:v>
                      </c:pt>
                      <c:pt idx="138">
                        <c:v>45839</c:v>
                      </c:pt>
                      <c:pt idx="139">
                        <c:v>45870</c:v>
                      </c:pt>
                      <c:pt idx="140">
                        <c:v>45901</c:v>
                      </c:pt>
                      <c:pt idx="141">
                        <c:v>45931</c:v>
                      </c:pt>
                      <c:pt idx="142">
                        <c:v>45962</c:v>
                      </c:pt>
                      <c:pt idx="143">
                        <c:v>45992</c:v>
                      </c:pt>
                      <c:pt idx="144">
                        <c:v>46023</c:v>
                      </c:pt>
                      <c:pt idx="145">
                        <c:v>46054</c:v>
                      </c:pt>
                      <c:pt idx="146">
                        <c:v>46082</c:v>
                      </c:pt>
                      <c:pt idx="147">
                        <c:v>46113</c:v>
                      </c:pt>
                      <c:pt idx="148">
                        <c:v>46143</c:v>
                      </c:pt>
                      <c:pt idx="149">
                        <c:v>46174</c:v>
                      </c:pt>
                      <c:pt idx="150">
                        <c:v>46204</c:v>
                      </c:pt>
                      <c:pt idx="151">
                        <c:v>46235</c:v>
                      </c:pt>
                      <c:pt idx="152">
                        <c:v>46266</c:v>
                      </c:pt>
                      <c:pt idx="153">
                        <c:v>46296</c:v>
                      </c:pt>
                      <c:pt idx="154">
                        <c:v>46327</c:v>
                      </c:pt>
                      <c:pt idx="155">
                        <c:v>46357</c:v>
                      </c:pt>
                      <c:pt idx="156">
                        <c:v>46388</c:v>
                      </c:pt>
                      <c:pt idx="157">
                        <c:v>46419</c:v>
                      </c:pt>
                      <c:pt idx="158">
                        <c:v>46447</c:v>
                      </c:pt>
                      <c:pt idx="159">
                        <c:v>46478</c:v>
                      </c:pt>
                      <c:pt idx="160">
                        <c:v>46508</c:v>
                      </c:pt>
                      <c:pt idx="161">
                        <c:v>46539</c:v>
                      </c:pt>
                      <c:pt idx="162">
                        <c:v>46569</c:v>
                      </c:pt>
                      <c:pt idx="163">
                        <c:v>46600</c:v>
                      </c:pt>
                      <c:pt idx="164">
                        <c:v>46631</c:v>
                      </c:pt>
                      <c:pt idx="165">
                        <c:v>46661</c:v>
                      </c:pt>
                      <c:pt idx="166">
                        <c:v>46692</c:v>
                      </c:pt>
                      <c:pt idx="167">
                        <c:v>46722</c:v>
                      </c:pt>
                      <c:pt idx="168">
                        <c:v>46753</c:v>
                      </c:pt>
                      <c:pt idx="169">
                        <c:v>46784</c:v>
                      </c:pt>
                      <c:pt idx="170">
                        <c:v>46813</c:v>
                      </c:pt>
                      <c:pt idx="171">
                        <c:v>46844</c:v>
                      </c:pt>
                      <c:pt idx="172">
                        <c:v>46874</c:v>
                      </c:pt>
                      <c:pt idx="173">
                        <c:v>46905</c:v>
                      </c:pt>
                      <c:pt idx="174">
                        <c:v>46935</c:v>
                      </c:pt>
                      <c:pt idx="175">
                        <c:v>46966</c:v>
                      </c:pt>
                      <c:pt idx="176">
                        <c:v>46997</c:v>
                      </c:pt>
                      <c:pt idx="177">
                        <c:v>47027</c:v>
                      </c:pt>
                      <c:pt idx="178">
                        <c:v>47058</c:v>
                      </c:pt>
                      <c:pt idx="179">
                        <c:v>47088</c:v>
                      </c:pt>
                      <c:pt idx="180">
                        <c:v>47119</c:v>
                      </c:pt>
                      <c:pt idx="181">
                        <c:v>47150</c:v>
                      </c:pt>
                      <c:pt idx="182">
                        <c:v>47178</c:v>
                      </c:pt>
                      <c:pt idx="183">
                        <c:v>47209</c:v>
                      </c:pt>
                      <c:pt idx="184">
                        <c:v>47239</c:v>
                      </c:pt>
                      <c:pt idx="185">
                        <c:v>47270</c:v>
                      </c:pt>
                      <c:pt idx="186">
                        <c:v>47300</c:v>
                      </c:pt>
                      <c:pt idx="187">
                        <c:v>47331</c:v>
                      </c:pt>
                      <c:pt idx="188">
                        <c:v>47362</c:v>
                      </c:pt>
                      <c:pt idx="189">
                        <c:v>47392</c:v>
                      </c:pt>
                      <c:pt idx="190">
                        <c:v>47423</c:v>
                      </c:pt>
                      <c:pt idx="191">
                        <c:v>47453</c:v>
                      </c:pt>
                      <c:pt idx="192">
                        <c:v>47484</c:v>
                      </c:pt>
                      <c:pt idx="193">
                        <c:v>47515</c:v>
                      </c:pt>
                      <c:pt idx="194">
                        <c:v>47543</c:v>
                      </c:pt>
                      <c:pt idx="195">
                        <c:v>47574</c:v>
                      </c:pt>
                      <c:pt idx="196">
                        <c:v>47604</c:v>
                      </c:pt>
                      <c:pt idx="197">
                        <c:v>47635</c:v>
                      </c:pt>
                      <c:pt idx="198">
                        <c:v>47665</c:v>
                      </c:pt>
                      <c:pt idx="199">
                        <c:v>47696</c:v>
                      </c:pt>
                      <c:pt idx="200">
                        <c:v>47727</c:v>
                      </c:pt>
                      <c:pt idx="201">
                        <c:v>47757</c:v>
                      </c:pt>
                      <c:pt idx="202">
                        <c:v>47788</c:v>
                      </c:pt>
                      <c:pt idx="203">
                        <c:v>47818</c:v>
                      </c:pt>
                      <c:pt idx="204">
                        <c:v>47849</c:v>
                      </c:pt>
                      <c:pt idx="205">
                        <c:v>47880</c:v>
                      </c:pt>
                      <c:pt idx="206">
                        <c:v>47908</c:v>
                      </c:pt>
                      <c:pt idx="207">
                        <c:v>47939</c:v>
                      </c:pt>
                      <c:pt idx="208">
                        <c:v>47969</c:v>
                      </c:pt>
                      <c:pt idx="209">
                        <c:v>48000</c:v>
                      </c:pt>
                      <c:pt idx="210">
                        <c:v>48030</c:v>
                      </c:pt>
                      <c:pt idx="211">
                        <c:v>48061</c:v>
                      </c:pt>
                      <c:pt idx="212">
                        <c:v>48092</c:v>
                      </c:pt>
                      <c:pt idx="213">
                        <c:v>48122</c:v>
                      </c:pt>
                      <c:pt idx="214">
                        <c:v>48153</c:v>
                      </c:pt>
                      <c:pt idx="215">
                        <c:v>48183</c:v>
                      </c:pt>
                      <c:pt idx="216">
                        <c:v>48214</c:v>
                      </c:pt>
                      <c:pt idx="217">
                        <c:v>48245</c:v>
                      </c:pt>
                      <c:pt idx="218">
                        <c:v>48274</c:v>
                      </c:pt>
                      <c:pt idx="219">
                        <c:v>48305</c:v>
                      </c:pt>
                      <c:pt idx="220">
                        <c:v>48335</c:v>
                      </c:pt>
                      <c:pt idx="221">
                        <c:v>48366</c:v>
                      </c:pt>
                      <c:pt idx="222">
                        <c:v>48396</c:v>
                      </c:pt>
                      <c:pt idx="223">
                        <c:v>48427</c:v>
                      </c:pt>
                      <c:pt idx="224">
                        <c:v>48458</c:v>
                      </c:pt>
                      <c:pt idx="225">
                        <c:v>48488</c:v>
                      </c:pt>
                      <c:pt idx="226">
                        <c:v>48519</c:v>
                      </c:pt>
                      <c:pt idx="227">
                        <c:v>48549</c:v>
                      </c:pt>
                      <c:pt idx="228">
                        <c:v>48580</c:v>
                      </c:pt>
                      <c:pt idx="229">
                        <c:v>48611</c:v>
                      </c:pt>
                      <c:pt idx="230">
                        <c:v>48639</c:v>
                      </c:pt>
                      <c:pt idx="231">
                        <c:v>48670</c:v>
                      </c:pt>
                      <c:pt idx="232">
                        <c:v>48700</c:v>
                      </c:pt>
                      <c:pt idx="233">
                        <c:v>48731</c:v>
                      </c:pt>
                      <c:pt idx="234">
                        <c:v>48761</c:v>
                      </c:pt>
                      <c:pt idx="235">
                        <c:v>48792</c:v>
                      </c:pt>
                      <c:pt idx="236">
                        <c:v>48823</c:v>
                      </c:pt>
                      <c:pt idx="237">
                        <c:v>48853</c:v>
                      </c:pt>
                      <c:pt idx="238">
                        <c:v>48884</c:v>
                      </c:pt>
                      <c:pt idx="239">
                        <c:v>48914</c:v>
                      </c:pt>
                      <c:pt idx="240">
                        <c:v>48945</c:v>
                      </c:pt>
                      <c:pt idx="241">
                        <c:v>48976</c:v>
                      </c:pt>
                      <c:pt idx="242">
                        <c:v>49004</c:v>
                      </c:pt>
                      <c:pt idx="243">
                        <c:v>49035</c:v>
                      </c:pt>
                      <c:pt idx="244">
                        <c:v>49065</c:v>
                      </c:pt>
                      <c:pt idx="245">
                        <c:v>49096</c:v>
                      </c:pt>
                      <c:pt idx="246">
                        <c:v>49126</c:v>
                      </c:pt>
                      <c:pt idx="247">
                        <c:v>49157</c:v>
                      </c:pt>
                      <c:pt idx="248">
                        <c:v>49188</c:v>
                      </c:pt>
                      <c:pt idx="249">
                        <c:v>49218</c:v>
                      </c:pt>
                      <c:pt idx="250">
                        <c:v>49249</c:v>
                      </c:pt>
                      <c:pt idx="251">
                        <c:v>49279</c:v>
                      </c:pt>
                      <c:pt idx="252">
                        <c:v>49310</c:v>
                      </c:pt>
                      <c:pt idx="253">
                        <c:v>49341</c:v>
                      </c:pt>
                      <c:pt idx="254">
                        <c:v>49369</c:v>
                      </c:pt>
                      <c:pt idx="255">
                        <c:v>49400</c:v>
                      </c:pt>
                      <c:pt idx="256">
                        <c:v>49430</c:v>
                      </c:pt>
                      <c:pt idx="257">
                        <c:v>49461</c:v>
                      </c:pt>
                      <c:pt idx="258">
                        <c:v>49491</c:v>
                      </c:pt>
                      <c:pt idx="259">
                        <c:v>49522</c:v>
                      </c:pt>
                      <c:pt idx="260">
                        <c:v>49553</c:v>
                      </c:pt>
                      <c:pt idx="261">
                        <c:v>49583</c:v>
                      </c:pt>
                      <c:pt idx="262">
                        <c:v>49614</c:v>
                      </c:pt>
                      <c:pt idx="263">
                        <c:v>49644</c:v>
                      </c:pt>
                      <c:pt idx="264">
                        <c:v>49675</c:v>
                      </c:pt>
                      <c:pt idx="265">
                        <c:v>49706</c:v>
                      </c:pt>
                      <c:pt idx="266">
                        <c:v>49735</c:v>
                      </c:pt>
                      <c:pt idx="267">
                        <c:v>49766</c:v>
                      </c:pt>
                      <c:pt idx="268">
                        <c:v>49796</c:v>
                      </c:pt>
                      <c:pt idx="269">
                        <c:v>49827</c:v>
                      </c:pt>
                      <c:pt idx="270">
                        <c:v>49857</c:v>
                      </c:pt>
                      <c:pt idx="271">
                        <c:v>49888</c:v>
                      </c:pt>
                      <c:pt idx="272">
                        <c:v>49919</c:v>
                      </c:pt>
                      <c:pt idx="273">
                        <c:v>49949</c:v>
                      </c:pt>
                      <c:pt idx="274">
                        <c:v>49980</c:v>
                      </c:pt>
                      <c:pt idx="275">
                        <c:v>50010</c:v>
                      </c:pt>
                      <c:pt idx="276">
                        <c:v>50041</c:v>
                      </c:pt>
                      <c:pt idx="277">
                        <c:v>50072</c:v>
                      </c:pt>
                      <c:pt idx="278">
                        <c:v>50100</c:v>
                      </c:pt>
                      <c:pt idx="279">
                        <c:v>50131</c:v>
                      </c:pt>
                      <c:pt idx="280">
                        <c:v>50161</c:v>
                      </c:pt>
                      <c:pt idx="281">
                        <c:v>50192</c:v>
                      </c:pt>
                      <c:pt idx="282">
                        <c:v>50222</c:v>
                      </c:pt>
                      <c:pt idx="283">
                        <c:v>50253</c:v>
                      </c:pt>
                      <c:pt idx="284">
                        <c:v>50284</c:v>
                      </c:pt>
                      <c:pt idx="285">
                        <c:v>50314</c:v>
                      </c:pt>
                      <c:pt idx="286">
                        <c:v>50345</c:v>
                      </c:pt>
                      <c:pt idx="287">
                        <c:v>50375</c:v>
                      </c:pt>
                      <c:pt idx="288">
                        <c:v>50406</c:v>
                      </c:pt>
                      <c:pt idx="289">
                        <c:v>50437</c:v>
                      </c:pt>
                      <c:pt idx="290">
                        <c:v>50465</c:v>
                      </c:pt>
                      <c:pt idx="291">
                        <c:v>50496</c:v>
                      </c:pt>
                      <c:pt idx="292">
                        <c:v>50526</c:v>
                      </c:pt>
                      <c:pt idx="293">
                        <c:v>50557</c:v>
                      </c:pt>
                      <c:pt idx="294">
                        <c:v>50587</c:v>
                      </c:pt>
                      <c:pt idx="295">
                        <c:v>50618</c:v>
                      </c:pt>
                      <c:pt idx="296">
                        <c:v>50649</c:v>
                      </c:pt>
                      <c:pt idx="297">
                        <c:v>50679</c:v>
                      </c:pt>
                      <c:pt idx="298">
                        <c:v>50710</c:v>
                      </c:pt>
                      <c:pt idx="299">
                        <c:v>50740</c:v>
                      </c:pt>
                      <c:pt idx="300">
                        <c:v>50771</c:v>
                      </c:pt>
                      <c:pt idx="301">
                        <c:v>50802</c:v>
                      </c:pt>
                      <c:pt idx="302">
                        <c:v>50830</c:v>
                      </c:pt>
                      <c:pt idx="303">
                        <c:v>50861</c:v>
                      </c:pt>
                      <c:pt idx="304">
                        <c:v>50891</c:v>
                      </c:pt>
                      <c:pt idx="305">
                        <c:v>50922</c:v>
                      </c:pt>
                      <c:pt idx="306">
                        <c:v>50952</c:v>
                      </c:pt>
                      <c:pt idx="307">
                        <c:v>50983</c:v>
                      </c:pt>
                      <c:pt idx="308">
                        <c:v>51014</c:v>
                      </c:pt>
                      <c:pt idx="309">
                        <c:v>51044</c:v>
                      </c:pt>
                      <c:pt idx="310">
                        <c:v>51075</c:v>
                      </c:pt>
                      <c:pt idx="311">
                        <c:v>51105</c:v>
                      </c:pt>
                      <c:pt idx="312">
                        <c:v>51136</c:v>
                      </c:pt>
                      <c:pt idx="313">
                        <c:v>51167</c:v>
                      </c:pt>
                      <c:pt idx="314">
                        <c:v>51196</c:v>
                      </c:pt>
                      <c:pt idx="315">
                        <c:v>51227</c:v>
                      </c:pt>
                      <c:pt idx="316">
                        <c:v>51257</c:v>
                      </c:pt>
                      <c:pt idx="317">
                        <c:v>51288</c:v>
                      </c:pt>
                      <c:pt idx="318">
                        <c:v>51318</c:v>
                      </c:pt>
                      <c:pt idx="319">
                        <c:v>51349</c:v>
                      </c:pt>
                      <c:pt idx="320">
                        <c:v>51380</c:v>
                      </c:pt>
                      <c:pt idx="321">
                        <c:v>51410</c:v>
                      </c:pt>
                      <c:pt idx="322">
                        <c:v>51441</c:v>
                      </c:pt>
                      <c:pt idx="323">
                        <c:v>51471</c:v>
                      </c:pt>
                      <c:pt idx="324">
                        <c:v>51502</c:v>
                      </c:pt>
                      <c:pt idx="325">
                        <c:v>51533</c:v>
                      </c:pt>
                      <c:pt idx="326">
                        <c:v>51561</c:v>
                      </c:pt>
                      <c:pt idx="327">
                        <c:v>51592</c:v>
                      </c:pt>
                      <c:pt idx="328">
                        <c:v>51622</c:v>
                      </c:pt>
                      <c:pt idx="329">
                        <c:v>51653</c:v>
                      </c:pt>
                      <c:pt idx="330">
                        <c:v>51683</c:v>
                      </c:pt>
                      <c:pt idx="331">
                        <c:v>51714</c:v>
                      </c:pt>
                      <c:pt idx="332">
                        <c:v>51745</c:v>
                      </c:pt>
                      <c:pt idx="333">
                        <c:v>51775</c:v>
                      </c:pt>
                      <c:pt idx="334">
                        <c:v>51806</c:v>
                      </c:pt>
                      <c:pt idx="335">
                        <c:v>51836</c:v>
                      </c:pt>
                      <c:pt idx="336">
                        <c:v>51867</c:v>
                      </c:pt>
                      <c:pt idx="337">
                        <c:v>51898</c:v>
                      </c:pt>
                      <c:pt idx="338">
                        <c:v>51926</c:v>
                      </c:pt>
                      <c:pt idx="339">
                        <c:v>51957</c:v>
                      </c:pt>
                      <c:pt idx="340">
                        <c:v>51987</c:v>
                      </c:pt>
                      <c:pt idx="341">
                        <c:v>52018</c:v>
                      </c:pt>
                      <c:pt idx="342">
                        <c:v>52048</c:v>
                      </c:pt>
                      <c:pt idx="343">
                        <c:v>52079</c:v>
                      </c:pt>
                      <c:pt idx="344">
                        <c:v>52110</c:v>
                      </c:pt>
                      <c:pt idx="345">
                        <c:v>52140</c:v>
                      </c:pt>
                      <c:pt idx="346">
                        <c:v>52171</c:v>
                      </c:pt>
                      <c:pt idx="347">
                        <c:v>52201</c:v>
                      </c:pt>
                      <c:pt idx="348">
                        <c:v>52232</c:v>
                      </c:pt>
                      <c:pt idx="349">
                        <c:v>52263</c:v>
                      </c:pt>
                      <c:pt idx="350">
                        <c:v>52291</c:v>
                      </c:pt>
                      <c:pt idx="351">
                        <c:v>52322</c:v>
                      </c:pt>
                      <c:pt idx="352">
                        <c:v>52352</c:v>
                      </c:pt>
                      <c:pt idx="353">
                        <c:v>52383</c:v>
                      </c:pt>
                      <c:pt idx="354">
                        <c:v>52413</c:v>
                      </c:pt>
                      <c:pt idx="355">
                        <c:v>52444</c:v>
                      </c:pt>
                      <c:pt idx="356">
                        <c:v>52475</c:v>
                      </c:pt>
                      <c:pt idx="357">
                        <c:v>52505</c:v>
                      </c:pt>
                      <c:pt idx="358">
                        <c:v>52536</c:v>
                      </c:pt>
                      <c:pt idx="359">
                        <c:v>52566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'Buy now vs Wait - DIY Sheet'!$C$2:$C$361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60"/>
                      <c:pt idx="0">
                        <c:v>87757.157008879876</c:v>
                      </c:pt>
                      <c:pt idx="1">
                        <c:v>87757.157008879876</c:v>
                      </c:pt>
                      <c:pt idx="2">
                        <c:v>87757.157008879876</c:v>
                      </c:pt>
                      <c:pt idx="3">
                        <c:v>87757.157008879876</c:v>
                      </c:pt>
                      <c:pt idx="4">
                        <c:v>87757.157008879876</c:v>
                      </c:pt>
                      <c:pt idx="5">
                        <c:v>87757.157008879876</c:v>
                      </c:pt>
                      <c:pt idx="6">
                        <c:v>87757.157008879876</c:v>
                      </c:pt>
                      <c:pt idx="7">
                        <c:v>87757.157008879876</c:v>
                      </c:pt>
                      <c:pt idx="8">
                        <c:v>87757.157008879876</c:v>
                      </c:pt>
                      <c:pt idx="9">
                        <c:v>87757.157008879876</c:v>
                      </c:pt>
                      <c:pt idx="10">
                        <c:v>87757.157008879876</c:v>
                      </c:pt>
                      <c:pt idx="11">
                        <c:v>87757.157008879876</c:v>
                      </c:pt>
                      <c:pt idx="12">
                        <c:v>87757.157008879876</c:v>
                      </c:pt>
                      <c:pt idx="13">
                        <c:v>87757.157008879876</c:v>
                      </c:pt>
                      <c:pt idx="14">
                        <c:v>87757.157008879876</c:v>
                      </c:pt>
                      <c:pt idx="15">
                        <c:v>87757.157008879876</c:v>
                      </c:pt>
                      <c:pt idx="16">
                        <c:v>87757.157008879876</c:v>
                      </c:pt>
                      <c:pt idx="17">
                        <c:v>87757.157008879876</c:v>
                      </c:pt>
                      <c:pt idx="18">
                        <c:v>87757.157008879876</c:v>
                      </c:pt>
                      <c:pt idx="19">
                        <c:v>87757.157008879876</c:v>
                      </c:pt>
                      <c:pt idx="20">
                        <c:v>87757.157008879876</c:v>
                      </c:pt>
                      <c:pt idx="21">
                        <c:v>87757.157008879876</c:v>
                      </c:pt>
                      <c:pt idx="22">
                        <c:v>87757.157008879876</c:v>
                      </c:pt>
                      <c:pt idx="23">
                        <c:v>87757.157008879876</c:v>
                      </c:pt>
                      <c:pt idx="24">
                        <c:v>87757.157008879876</c:v>
                      </c:pt>
                      <c:pt idx="25">
                        <c:v>87757.157008879876</c:v>
                      </c:pt>
                      <c:pt idx="26">
                        <c:v>87757.157008879876</c:v>
                      </c:pt>
                      <c:pt idx="27">
                        <c:v>87757.157008879876</c:v>
                      </c:pt>
                      <c:pt idx="28">
                        <c:v>87757.157008879876</c:v>
                      </c:pt>
                      <c:pt idx="29">
                        <c:v>87757.157008879876</c:v>
                      </c:pt>
                      <c:pt idx="30">
                        <c:v>87757.157008879876</c:v>
                      </c:pt>
                      <c:pt idx="31">
                        <c:v>87757.157008879876</c:v>
                      </c:pt>
                      <c:pt idx="32">
                        <c:v>87757.157008879876</c:v>
                      </c:pt>
                      <c:pt idx="33">
                        <c:v>87757.157008879876</c:v>
                      </c:pt>
                      <c:pt idx="34">
                        <c:v>87757.157008879876</c:v>
                      </c:pt>
                      <c:pt idx="35">
                        <c:v>87757.157008879876</c:v>
                      </c:pt>
                      <c:pt idx="36">
                        <c:v>87757.157008879876</c:v>
                      </c:pt>
                      <c:pt idx="37">
                        <c:v>87757.157008879876</c:v>
                      </c:pt>
                      <c:pt idx="38">
                        <c:v>87757.157008879876</c:v>
                      </c:pt>
                      <c:pt idx="39">
                        <c:v>87757.157008879876</c:v>
                      </c:pt>
                      <c:pt idx="40">
                        <c:v>87757.157008879876</c:v>
                      </c:pt>
                      <c:pt idx="41">
                        <c:v>87757.157008879876</c:v>
                      </c:pt>
                      <c:pt idx="42">
                        <c:v>87757.157008879876</c:v>
                      </c:pt>
                      <c:pt idx="43">
                        <c:v>87757.157008879876</c:v>
                      </c:pt>
                      <c:pt idx="44">
                        <c:v>87757.157008879876</c:v>
                      </c:pt>
                      <c:pt idx="45">
                        <c:v>87757.157008879876</c:v>
                      </c:pt>
                      <c:pt idx="46">
                        <c:v>87757.157008879876</c:v>
                      </c:pt>
                      <c:pt idx="47">
                        <c:v>87757.157008879876</c:v>
                      </c:pt>
                      <c:pt idx="48">
                        <c:v>87757.157008879876</c:v>
                      </c:pt>
                      <c:pt idx="49">
                        <c:v>87757.157008879876</c:v>
                      </c:pt>
                      <c:pt idx="50">
                        <c:v>87757.157008879876</c:v>
                      </c:pt>
                      <c:pt idx="51">
                        <c:v>87757.157008879876</c:v>
                      </c:pt>
                      <c:pt idx="52">
                        <c:v>87757.157008879876</c:v>
                      </c:pt>
                      <c:pt idx="53">
                        <c:v>87757.157008879876</c:v>
                      </c:pt>
                      <c:pt idx="54">
                        <c:v>87757.157008879876</c:v>
                      </c:pt>
                      <c:pt idx="55">
                        <c:v>87757.157008879876</c:v>
                      </c:pt>
                      <c:pt idx="56">
                        <c:v>87757.157008879876</c:v>
                      </c:pt>
                      <c:pt idx="57">
                        <c:v>87757.157008879876</c:v>
                      </c:pt>
                      <c:pt idx="58">
                        <c:v>87757.157008879876</c:v>
                      </c:pt>
                      <c:pt idx="59">
                        <c:v>87757.157008879876</c:v>
                      </c:pt>
                      <c:pt idx="60">
                        <c:v>87757.157008879876</c:v>
                      </c:pt>
                      <c:pt idx="61">
                        <c:v>87757.157008879876</c:v>
                      </c:pt>
                      <c:pt idx="62">
                        <c:v>87757.157008879876</c:v>
                      </c:pt>
                      <c:pt idx="63">
                        <c:v>87757.157008879876</c:v>
                      </c:pt>
                      <c:pt idx="64">
                        <c:v>87757.157008879876</c:v>
                      </c:pt>
                      <c:pt idx="65">
                        <c:v>87757.157008879876</c:v>
                      </c:pt>
                      <c:pt idx="66">
                        <c:v>87757.157008879876</c:v>
                      </c:pt>
                      <c:pt idx="67">
                        <c:v>87757.157008879876</c:v>
                      </c:pt>
                      <c:pt idx="68">
                        <c:v>87757.157008879876</c:v>
                      </c:pt>
                      <c:pt idx="69">
                        <c:v>87757.157008879876</c:v>
                      </c:pt>
                      <c:pt idx="70">
                        <c:v>87757.157008879876</c:v>
                      </c:pt>
                      <c:pt idx="71">
                        <c:v>87757.157008879876</c:v>
                      </c:pt>
                      <c:pt idx="72">
                        <c:v>87757.157008879876</c:v>
                      </c:pt>
                      <c:pt idx="73">
                        <c:v>87757.157008879876</c:v>
                      </c:pt>
                      <c:pt idx="74">
                        <c:v>87757.157008879876</c:v>
                      </c:pt>
                      <c:pt idx="75">
                        <c:v>87757.157008879876</c:v>
                      </c:pt>
                      <c:pt idx="76">
                        <c:v>87757.157008879876</c:v>
                      </c:pt>
                      <c:pt idx="77">
                        <c:v>87757.157008879876</c:v>
                      </c:pt>
                      <c:pt idx="78">
                        <c:v>87757.157008879876</c:v>
                      </c:pt>
                      <c:pt idx="79">
                        <c:v>87757.157008879876</c:v>
                      </c:pt>
                      <c:pt idx="80">
                        <c:v>87757.157008879876</c:v>
                      </c:pt>
                      <c:pt idx="81">
                        <c:v>87757.157008879876</c:v>
                      </c:pt>
                      <c:pt idx="82">
                        <c:v>87757.157008879876</c:v>
                      </c:pt>
                      <c:pt idx="83">
                        <c:v>87757.157008879876</c:v>
                      </c:pt>
                      <c:pt idx="84">
                        <c:v>87757.157008879876</c:v>
                      </c:pt>
                      <c:pt idx="85">
                        <c:v>87757.157008879876</c:v>
                      </c:pt>
                      <c:pt idx="86">
                        <c:v>87757.157008879876</c:v>
                      </c:pt>
                      <c:pt idx="87">
                        <c:v>87757.157008879876</c:v>
                      </c:pt>
                      <c:pt idx="88">
                        <c:v>87757.157008879876</c:v>
                      </c:pt>
                      <c:pt idx="89">
                        <c:v>87757.157008879876</c:v>
                      </c:pt>
                      <c:pt idx="90">
                        <c:v>87757.157008879876</c:v>
                      </c:pt>
                      <c:pt idx="91">
                        <c:v>87757.157008879876</c:v>
                      </c:pt>
                      <c:pt idx="92">
                        <c:v>87757.157008879876</c:v>
                      </c:pt>
                      <c:pt idx="93">
                        <c:v>87757.157008879876</c:v>
                      </c:pt>
                      <c:pt idx="94">
                        <c:v>87757.157008879876</c:v>
                      </c:pt>
                      <c:pt idx="95">
                        <c:v>87757.157008879876</c:v>
                      </c:pt>
                      <c:pt idx="96">
                        <c:v>87757.157008879876</c:v>
                      </c:pt>
                      <c:pt idx="97">
                        <c:v>87757.157008879876</c:v>
                      </c:pt>
                      <c:pt idx="98">
                        <c:v>87757.157008879876</c:v>
                      </c:pt>
                      <c:pt idx="99">
                        <c:v>87757.157008879876</c:v>
                      </c:pt>
                      <c:pt idx="100">
                        <c:v>87757.157008879876</c:v>
                      </c:pt>
                      <c:pt idx="101">
                        <c:v>87757.157008879876</c:v>
                      </c:pt>
                      <c:pt idx="102">
                        <c:v>87757.157008879876</c:v>
                      </c:pt>
                      <c:pt idx="103">
                        <c:v>87757.157008879876</c:v>
                      </c:pt>
                      <c:pt idx="104">
                        <c:v>87757.157008879876</c:v>
                      </c:pt>
                      <c:pt idx="105">
                        <c:v>87757.157008879876</c:v>
                      </c:pt>
                      <c:pt idx="106">
                        <c:v>87757.157008879876</c:v>
                      </c:pt>
                      <c:pt idx="107">
                        <c:v>87757.157008879876</c:v>
                      </c:pt>
                      <c:pt idx="108">
                        <c:v>87757.157008879876</c:v>
                      </c:pt>
                      <c:pt idx="109">
                        <c:v>87757.157008879876</c:v>
                      </c:pt>
                      <c:pt idx="110">
                        <c:v>87757.157008879876</c:v>
                      </c:pt>
                      <c:pt idx="111">
                        <c:v>87757.157008879876</c:v>
                      </c:pt>
                      <c:pt idx="112">
                        <c:v>87757.157008879876</c:v>
                      </c:pt>
                      <c:pt idx="113">
                        <c:v>87757.157008879876</c:v>
                      </c:pt>
                      <c:pt idx="114">
                        <c:v>87757.157008879876</c:v>
                      </c:pt>
                      <c:pt idx="115">
                        <c:v>87757.157008879876</c:v>
                      </c:pt>
                      <c:pt idx="116">
                        <c:v>87757.157008879876</c:v>
                      </c:pt>
                      <c:pt idx="117">
                        <c:v>87757.157008879876</c:v>
                      </c:pt>
                      <c:pt idx="118">
                        <c:v>87757.157008879876</c:v>
                      </c:pt>
                      <c:pt idx="119">
                        <c:v>87757.157008879876</c:v>
                      </c:pt>
                      <c:pt idx="120">
                        <c:v>87757.157008879876</c:v>
                      </c:pt>
                      <c:pt idx="121">
                        <c:v>87757.157008879876</c:v>
                      </c:pt>
                      <c:pt idx="122">
                        <c:v>87757.157008879876</c:v>
                      </c:pt>
                      <c:pt idx="123">
                        <c:v>87757.157008879876</c:v>
                      </c:pt>
                      <c:pt idx="124">
                        <c:v>87757.157008879876</c:v>
                      </c:pt>
                      <c:pt idx="125">
                        <c:v>87757.157008879876</c:v>
                      </c:pt>
                      <c:pt idx="126">
                        <c:v>87757.157008879876</c:v>
                      </c:pt>
                      <c:pt idx="127">
                        <c:v>87757.157008879876</c:v>
                      </c:pt>
                      <c:pt idx="128">
                        <c:v>87757.157008879876</c:v>
                      </c:pt>
                      <c:pt idx="129">
                        <c:v>87757.157008879876</c:v>
                      </c:pt>
                      <c:pt idx="130">
                        <c:v>87757.157008879876</c:v>
                      </c:pt>
                      <c:pt idx="131">
                        <c:v>87757.157008879876</c:v>
                      </c:pt>
                      <c:pt idx="132">
                        <c:v>87757.157008879876</c:v>
                      </c:pt>
                      <c:pt idx="133">
                        <c:v>87757.157008879876</c:v>
                      </c:pt>
                      <c:pt idx="134">
                        <c:v>87757.157008879876</c:v>
                      </c:pt>
                      <c:pt idx="135">
                        <c:v>87757.157008879876</c:v>
                      </c:pt>
                      <c:pt idx="136">
                        <c:v>87757.157008879876</c:v>
                      </c:pt>
                      <c:pt idx="137">
                        <c:v>87757.157008879876</c:v>
                      </c:pt>
                      <c:pt idx="138">
                        <c:v>87757.157008879876</c:v>
                      </c:pt>
                      <c:pt idx="139">
                        <c:v>87757.157008879876</c:v>
                      </c:pt>
                      <c:pt idx="140">
                        <c:v>87757.157008879876</c:v>
                      </c:pt>
                      <c:pt idx="141">
                        <c:v>87757.157008879876</c:v>
                      </c:pt>
                      <c:pt idx="142">
                        <c:v>87757.157008879876</c:v>
                      </c:pt>
                      <c:pt idx="143">
                        <c:v>87757.157008879876</c:v>
                      </c:pt>
                      <c:pt idx="144">
                        <c:v>87757.157008879876</c:v>
                      </c:pt>
                      <c:pt idx="145">
                        <c:v>87757.157008879876</c:v>
                      </c:pt>
                      <c:pt idx="146">
                        <c:v>87757.157008879876</c:v>
                      </c:pt>
                      <c:pt idx="147">
                        <c:v>87757.157008879876</c:v>
                      </c:pt>
                      <c:pt idx="148">
                        <c:v>87757.157008879876</c:v>
                      </c:pt>
                      <c:pt idx="149">
                        <c:v>87757.157008879876</c:v>
                      </c:pt>
                      <c:pt idx="150">
                        <c:v>87757.157008879876</c:v>
                      </c:pt>
                      <c:pt idx="151">
                        <c:v>87757.157008879876</c:v>
                      </c:pt>
                      <c:pt idx="152">
                        <c:v>87757.157008879876</c:v>
                      </c:pt>
                      <c:pt idx="153">
                        <c:v>87757.157008879876</c:v>
                      </c:pt>
                      <c:pt idx="154">
                        <c:v>87757.157008879876</c:v>
                      </c:pt>
                      <c:pt idx="155">
                        <c:v>87757.157008879876</c:v>
                      </c:pt>
                      <c:pt idx="156">
                        <c:v>87757.157008879876</c:v>
                      </c:pt>
                      <c:pt idx="157">
                        <c:v>87757.157008879876</c:v>
                      </c:pt>
                      <c:pt idx="158">
                        <c:v>87757.157008879876</c:v>
                      </c:pt>
                      <c:pt idx="159">
                        <c:v>87757.157008879876</c:v>
                      </c:pt>
                      <c:pt idx="160">
                        <c:v>87757.157008879876</c:v>
                      </c:pt>
                      <c:pt idx="161">
                        <c:v>87757.157008879876</c:v>
                      </c:pt>
                      <c:pt idx="162">
                        <c:v>87757.157008879876</c:v>
                      </c:pt>
                      <c:pt idx="163">
                        <c:v>87757.157008879876</c:v>
                      </c:pt>
                      <c:pt idx="164">
                        <c:v>87757.157008879876</c:v>
                      </c:pt>
                      <c:pt idx="165">
                        <c:v>87757.157008879876</c:v>
                      </c:pt>
                      <c:pt idx="166">
                        <c:v>87757.157008879876</c:v>
                      </c:pt>
                      <c:pt idx="167">
                        <c:v>87757.157008879876</c:v>
                      </c:pt>
                      <c:pt idx="168">
                        <c:v>87757.157008879876</c:v>
                      </c:pt>
                      <c:pt idx="169">
                        <c:v>87757.157008879876</c:v>
                      </c:pt>
                      <c:pt idx="170">
                        <c:v>87757.157008879876</c:v>
                      </c:pt>
                      <c:pt idx="171">
                        <c:v>87757.157008879876</c:v>
                      </c:pt>
                      <c:pt idx="172">
                        <c:v>87757.157008879876</c:v>
                      </c:pt>
                      <c:pt idx="173">
                        <c:v>87757.157008879876</c:v>
                      </c:pt>
                      <c:pt idx="174">
                        <c:v>87757.157008879876</c:v>
                      </c:pt>
                      <c:pt idx="175">
                        <c:v>87757.157008879876</c:v>
                      </c:pt>
                      <c:pt idx="176">
                        <c:v>87757.157008879876</c:v>
                      </c:pt>
                      <c:pt idx="177">
                        <c:v>87757.157008879876</c:v>
                      </c:pt>
                      <c:pt idx="178">
                        <c:v>87757.157008879876</c:v>
                      </c:pt>
                      <c:pt idx="179">
                        <c:v>87757.157008879876</c:v>
                      </c:pt>
                      <c:pt idx="180">
                        <c:v>87757.157008879876</c:v>
                      </c:pt>
                      <c:pt idx="181">
                        <c:v>87757.157008879876</c:v>
                      </c:pt>
                      <c:pt idx="182">
                        <c:v>87757.157008879876</c:v>
                      </c:pt>
                      <c:pt idx="183">
                        <c:v>87757.157008879876</c:v>
                      </c:pt>
                      <c:pt idx="184">
                        <c:v>87757.157008879876</c:v>
                      </c:pt>
                      <c:pt idx="185">
                        <c:v>87757.157008879876</c:v>
                      </c:pt>
                      <c:pt idx="186">
                        <c:v>87757.157008879876</c:v>
                      </c:pt>
                      <c:pt idx="187">
                        <c:v>87757.157008879876</c:v>
                      </c:pt>
                      <c:pt idx="188">
                        <c:v>87757.157008879876</c:v>
                      </c:pt>
                      <c:pt idx="189">
                        <c:v>87757.157008879876</c:v>
                      </c:pt>
                      <c:pt idx="190">
                        <c:v>87757.157008879876</c:v>
                      </c:pt>
                      <c:pt idx="191">
                        <c:v>87757.157008879876</c:v>
                      </c:pt>
                      <c:pt idx="192">
                        <c:v>87757.157008879876</c:v>
                      </c:pt>
                      <c:pt idx="193">
                        <c:v>87757.157008879876</c:v>
                      </c:pt>
                      <c:pt idx="194">
                        <c:v>87757.157008879876</c:v>
                      </c:pt>
                      <c:pt idx="195">
                        <c:v>87757.157008879876</c:v>
                      </c:pt>
                      <c:pt idx="196">
                        <c:v>87757.157008879876</c:v>
                      </c:pt>
                      <c:pt idx="197">
                        <c:v>87757.157008879876</c:v>
                      </c:pt>
                      <c:pt idx="198">
                        <c:v>87757.157008879876</c:v>
                      </c:pt>
                      <c:pt idx="199">
                        <c:v>87757.157008879876</c:v>
                      </c:pt>
                      <c:pt idx="200">
                        <c:v>87757.157008879876</c:v>
                      </c:pt>
                      <c:pt idx="201">
                        <c:v>87757.157008879876</c:v>
                      </c:pt>
                      <c:pt idx="202">
                        <c:v>87757.157008879876</c:v>
                      </c:pt>
                      <c:pt idx="203">
                        <c:v>87757.157008879876</c:v>
                      </c:pt>
                      <c:pt idx="204">
                        <c:v>87757.157008879876</c:v>
                      </c:pt>
                      <c:pt idx="205">
                        <c:v>87757.157008879876</c:v>
                      </c:pt>
                      <c:pt idx="206">
                        <c:v>87757.157008879876</c:v>
                      </c:pt>
                      <c:pt idx="207">
                        <c:v>87757.157008879876</c:v>
                      </c:pt>
                      <c:pt idx="208">
                        <c:v>87757.157008879876</c:v>
                      </c:pt>
                      <c:pt idx="209">
                        <c:v>87757.157008879876</c:v>
                      </c:pt>
                      <c:pt idx="210">
                        <c:v>87757.157008879876</c:v>
                      </c:pt>
                      <c:pt idx="211">
                        <c:v>87757.157008879876</c:v>
                      </c:pt>
                      <c:pt idx="212">
                        <c:v>87757.157008879876</c:v>
                      </c:pt>
                      <c:pt idx="213">
                        <c:v>87757.157008879876</c:v>
                      </c:pt>
                      <c:pt idx="214">
                        <c:v>87757.157008879876</c:v>
                      </c:pt>
                      <c:pt idx="215">
                        <c:v>87757.157008879876</c:v>
                      </c:pt>
                      <c:pt idx="216">
                        <c:v>87757.157008879876</c:v>
                      </c:pt>
                      <c:pt idx="217">
                        <c:v>87757.157008879876</c:v>
                      </c:pt>
                      <c:pt idx="218">
                        <c:v>87757.157008879876</c:v>
                      </c:pt>
                      <c:pt idx="219">
                        <c:v>87757.157008879876</c:v>
                      </c:pt>
                      <c:pt idx="220">
                        <c:v>87757.157008879876</c:v>
                      </c:pt>
                      <c:pt idx="221">
                        <c:v>87757.157008879876</c:v>
                      </c:pt>
                      <c:pt idx="222">
                        <c:v>87757.157008879876</c:v>
                      </c:pt>
                      <c:pt idx="223">
                        <c:v>87757.157008879876</c:v>
                      </c:pt>
                      <c:pt idx="224">
                        <c:v>87757.157008879876</c:v>
                      </c:pt>
                      <c:pt idx="225">
                        <c:v>87757.157008879876</c:v>
                      </c:pt>
                      <c:pt idx="226">
                        <c:v>87757.157008879876</c:v>
                      </c:pt>
                      <c:pt idx="227">
                        <c:v>87757.157008879876</c:v>
                      </c:pt>
                      <c:pt idx="228">
                        <c:v>87757.157008879876</c:v>
                      </c:pt>
                      <c:pt idx="229">
                        <c:v>87757.157008879876</c:v>
                      </c:pt>
                      <c:pt idx="230">
                        <c:v>87757.157008879876</c:v>
                      </c:pt>
                      <c:pt idx="231">
                        <c:v>87757.157008879876</c:v>
                      </c:pt>
                      <c:pt idx="232">
                        <c:v>87757.157008879876</c:v>
                      </c:pt>
                      <c:pt idx="233">
                        <c:v>87757.157008879876</c:v>
                      </c:pt>
                      <c:pt idx="234">
                        <c:v>87757.157008879876</c:v>
                      </c:pt>
                      <c:pt idx="235">
                        <c:v>87757.157008879876</c:v>
                      </c:pt>
                      <c:pt idx="236">
                        <c:v>87757.157008879876</c:v>
                      </c:pt>
                      <c:pt idx="237">
                        <c:v>87757.157008879876</c:v>
                      </c:pt>
                      <c:pt idx="238">
                        <c:v>87757.157008879876</c:v>
                      </c:pt>
                      <c:pt idx="239">
                        <c:v>87757.157008879876</c:v>
                      </c:pt>
                      <c:pt idx="240">
                        <c:v>87757.157008879876</c:v>
                      </c:pt>
                      <c:pt idx="241">
                        <c:v>87757.157008879876</c:v>
                      </c:pt>
                      <c:pt idx="242">
                        <c:v>87757.157008879876</c:v>
                      </c:pt>
                      <c:pt idx="243">
                        <c:v>87757.157008879876</c:v>
                      </c:pt>
                      <c:pt idx="244">
                        <c:v>87757.157008879876</c:v>
                      </c:pt>
                      <c:pt idx="245">
                        <c:v>87757.157008879876</c:v>
                      </c:pt>
                      <c:pt idx="246">
                        <c:v>87757.157008879876</c:v>
                      </c:pt>
                      <c:pt idx="247">
                        <c:v>87757.157008879876</c:v>
                      </c:pt>
                      <c:pt idx="248">
                        <c:v>87757.157008879876</c:v>
                      </c:pt>
                      <c:pt idx="249">
                        <c:v>87757.157008879876</c:v>
                      </c:pt>
                      <c:pt idx="250">
                        <c:v>87757.157008879876</c:v>
                      </c:pt>
                      <c:pt idx="251">
                        <c:v>87757.157008879876</c:v>
                      </c:pt>
                      <c:pt idx="252">
                        <c:v>87757.157008879876</c:v>
                      </c:pt>
                      <c:pt idx="253">
                        <c:v>87757.157008879876</c:v>
                      </c:pt>
                      <c:pt idx="254">
                        <c:v>87757.157008879876</c:v>
                      </c:pt>
                      <c:pt idx="255">
                        <c:v>87757.157008879876</c:v>
                      </c:pt>
                      <c:pt idx="256">
                        <c:v>87757.157008879876</c:v>
                      </c:pt>
                      <c:pt idx="257">
                        <c:v>87757.157008879876</c:v>
                      </c:pt>
                      <c:pt idx="258">
                        <c:v>87757.157008879876</c:v>
                      </c:pt>
                      <c:pt idx="259">
                        <c:v>87757.157008879876</c:v>
                      </c:pt>
                      <c:pt idx="260">
                        <c:v>87757.157008879876</c:v>
                      </c:pt>
                      <c:pt idx="261">
                        <c:v>87757.157008879876</c:v>
                      </c:pt>
                      <c:pt idx="262">
                        <c:v>87757.157008879876</c:v>
                      </c:pt>
                      <c:pt idx="263">
                        <c:v>87757.157008879876</c:v>
                      </c:pt>
                      <c:pt idx="264">
                        <c:v>87757.157008879876</c:v>
                      </c:pt>
                      <c:pt idx="265">
                        <c:v>87757.157008879876</c:v>
                      </c:pt>
                      <c:pt idx="266">
                        <c:v>87757.157008879876</c:v>
                      </c:pt>
                      <c:pt idx="267">
                        <c:v>87757.157008879876</c:v>
                      </c:pt>
                      <c:pt idx="268">
                        <c:v>87757.157008879876</c:v>
                      </c:pt>
                      <c:pt idx="269">
                        <c:v>87757.157008879876</c:v>
                      </c:pt>
                      <c:pt idx="270">
                        <c:v>87757.157008879876</c:v>
                      </c:pt>
                      <c:pt idx="271">
                        <c:v>87757.157008879876</c:v>
                      </c:pt>
                      <c:pt idx="272">
                        <c:v>87757.157008879876</c:v>
                      </c:pt>
                      <c:pt idx="273">
                        <c:v>87757.157008879876</c:v>
                      </c:pt>
                      <c:pt idx="274">
                        <c:v>87757.157008879876</c:v>
                      </c:pt>
                      <c:pt idx="275">
                        <c:v>87757.157008879876</c:v>
                      </c:pt>
                      <c:pt idx="276">
                        <c:v>87757.157008879876</c:v>
                      </c:pt>
                      <c:pt idx="277">
                        <c:v>87757.157008879876</c:v>
                      </c:pt>
                      <c:pt idx="278">
                        <c:v>87757.157008879876</c:v>
                      </c:pt>
                      <c:pt idx="279">
                        <c:v>87757.157008879876</c:v>
                      </c:pt>
                      <c:pt idx="280">
                        <c:v>87757.157008879876</c:v>
                      </c:pt>
                      <c:pt idx="281">
                        <c:v>87757.157008879876</c:v>
                      </c:pt>
                      <c:pt idx="282">
                        <c:v>87757.157008879876</c:v>
                      </c:pt>
                      <c:pt idx="283">
                        <c:v>87757.157008879876</c:v>
                      </c:pt>
                      <c:pt idx="284">
                        <c:v>87757.157008879876</c:v>
                      </c:pt>
                      <c:pt idx="285">
                        <c:v>87757.157008879876</c:v>
                      </c:pt>
                      <c:pt idx="286">
                        <c:v>87757.157008879876</c:v>
                      </c:pt>
                      <c:pt idx="287">
                        <c:v>87757.157008879876</c:v>
                      </c:pt>
                      <c:pt idx="288">
                        <c:v>87757.157008879876</c:v>
                      </c:pt>
                      <c:pt idx="289">
                        <c:v>87757.157008879876</c:v>
                      </c:pt>
                      <c:pt idx="290">
                        <c:v>87757.157008879876</c:v>
                      </c:pt>
                      <c:pt idx="291">
                        <c:v>87757.157008879876</c:v>
                      </c:pt>
                      <c:pt idx="292">
                        <c:v>87757.157008879876</c:v>
                      </c:pt>
                      <c:pt idx="293">
                        <c:v>87757.157008879876</c:v>
                      </c:pt>
                      <c:pt idx="294">
                        <c:v>87757.157008879876</c:v>
                      </c:pt>
                      <c:pt idx="295">
                        <c:v>87757.157008879876</c:v>
                      </c:pt>
                      <c:pt idx="296">
                        <c:v>87757.157008879876</c:v>
                      </c:pt>
                      <c:pt idx="297">
                        <c:v>87757.157008879876</c:v>
                      </c:pt>
                      <c:pt idx="298">
                        <c:v>87757.157008879876</c:v>
                      </c:pt>
                      <c:pt idx="299">
                        <c:v>87757.157008879876</c:v>
                      </c:pt>
                      <c:pt idx="300">
                        <c:v>87757.157008879876</c:v>
                      </c:pt>
                      <c:pt idx="301">
                        <c:v>87757.157008879876</c:v>
                      </c:pt>
                      <c:pt idx="302">
                        <c:v>87757.157008879876</c:v>
                      </c:pt>
                      <c:pt idx="303">
                        <c:v>87757.157008879876</c:v>
                      </c:pt>
                      <c:pt idx="304">
                        <c:v>87757.157008879876</c:v>
                      </c:pt>
                      <c:pt idx="305">
                        <c:v>87757.157008879876</c:v>
                      </c:pt>
                      <c:pt idx="306">
                        <c:v>87757.157008879876</c:v>
                      </c:pt>
                      <c:pt idx="307">
                        <c:v>87757.157008879876</c:v>
                      </c:pt>
                      <c:pt idx="308">
                        <c:v>87757.157008879876</c:v>
                      </c:pt>
                      <c:pt idx="309">
                        <c:v>87757.157008879876</c:v>
                      </c:pt>
                      <c:pt idx="310">
                        <c:v>87757.157008879876</c:v>
                      </c:pt>
                      <c:pt idx="311">
                        <c:v>87757.157008879876</c:v>
                      </c:pt>
                      <c:pt idx="312">
                        <c:v>87757.157008879876</c:v>
                      </c:pt>
                      <c:pt idx="313">
                        <c:v>87757.157008879876</c:v>
                      </c:pt>
                      <c:pt idx="314">
                        <c:v>87757.157008879876</c:v>
                      </c:pt>
                      <c:pt idx="315">
                        <c:v>87757.157008879876</c:v>
                      </c:pt>
                      <c:pt idx="316">
                        <c:v>87757.157008879876</c:v>
                      </c:pt>
                      <c:pt idx="317">
                        <c:v>87757.157008879876</c:v>
                      </c:pt>
                      <c:pt idx="318">
                        <c:v>87757.157008879876</c:v>
                      </c:pt>
                      <c:pt idx="319">
                        <c:v>87757.157008879876</c:v>
                      </c:pt>
                      <c:pt idx="320">
                        <c:v>87757.157008879876</c:v>
                      </c:pt>
                      <c:pt idx="321">
                        <c:v>87757.157008879876</c:v>
                      </c:pt>
                      <c:pt idx="322">
                        <c:v>87757.157008879876</c:v>
                      </c:pt>
                      <c:pt idx="323">
                        <c:v>87757.157008879876</c:v>
                      </c:pt>
                      <c:pt idx="324">
                        <c:v>87757.157008879876</c:v>
                      </c:pt>
                      <c:pt idx="325">
                        <c:v>87757.157008879876</c:v>
                      </c:pt>
                      <c:pt idx="326">
                        <c:v>87757.157008879876</c:v>
                      </c:pt>
                      <c:pt idx="327">
                        <c:v>87757.157008879876</c:v>
                      </c:pt>
                      <c:pt idx="328">
                        <c:v>87757.157008879876</c:v>
                      </c:pt>
                      <c:pt idx="329">
                        <c:v>87757.157008879876</c:v>
                      </c:pt>
                      <c:pt idx="330">
                        <c:v>87757.157008879876</c:v>
                      </c:pt>
                      <c:pt idx="331">
                        <c:v>87757.157008879876</c:v>
                      </c:pt>
                      <c:pt idx="332">
                        <c:v>87757.157008879876</c:v>
                      </c:pt>
                      <c:pt idx="333">
                        <c:v>87757.157008879876</c:v>
                      </c:pt>
                      <c:pt idx="334">
                        <c:v>87757.157008879876</c:v>
                      </c:pt>
                      <c:pt idx="335">
                        <c:v>87757.157008879876</c:v>
                      </c:pt>
                      <c:pt idx="336">
                        <c:v>87757.157008879876</c:v>
                      </c:pt>
                      <c:pt idx="337">
                        <c:v>87757.157008879876</c:v>
                      </c:pt>
                      <c:pt idx="338">
                        <c:v>87757.157008879876</c:v>
                      </c:pt>
                      <c:pt idx="339">
                        <c:v>87757.157008879876</c:v>
                      </c:pt>
                      <c:pt idx="340">
                        <c:v>87757.157008879876</c:v>
                      </c:pt>
                      <c:pt idx="341">
                        <c:v>87757.157008879876</c:v>
                      </c:pt>
                      <c:pt idx="342">
                        <c:v>87757.157008879876</c:v>
                      </c:pt>
                      <c:pt idx="343">
                        <c:v>87757.157008879876</c:v>
                      </c:pt>
                      <c:pt idx="344">
                        <c:v>87757.157008879876</c:v>
                      </c:pt>
                      <c:pt idx="345">
                        <c:v>87757.157008879876</c:v>
                      </c:pt>
                      <c:pt idx="346">
                        <c:v>87757.157008879876</c:v>
                      </c:pt>
                      <c:pt idx="347">
                        <c:v>87757.157008879876</c:v>
                      </c:pt>
                      <c:pt idx="348">
                        <c:v>87757.157008879876</c:v>
                      </c:pt>
                      <c:pt idx="349">
                        <c:v>87757.157008879876</c:v>
                      </c:pt>
                      <c:pt idx="350">
                        <c:v>87757.157008879876</c:v>
                      </c:pt>
                      <c:pt idx="351">
                        <c:v>87757.157008879876</c:v>
                      </c:pt>
                      <c:pt idx="352">
                        <c:v>87757.157008879876</c:v>
                      </c:pt>
                      <c:pt idx="353">
                        <c:v>87757.157008879876</c:v>
                      </c:pt>
                      <c:pt idx="354">
                        <c:v>87757.157008879876</c:v>
                      </c:pt>
                      <c:pt idx="355">
                        <c:v>87757.157008879876</c:v>
                      </c:pt>
                      <c:pt idx="356">
                        <c:v>87757.157008879876</c:v>
                      </c:pt>
                      <c:pt idx="357">
                        <c:v>87757.157008879876</c:v>
                      </c:pt>
                      <c:pt idx="358">
                        <c:v>87757.157008879876</c:v>
                      </c:pt>
                      <c:pt idx="359">
                        <c:v>87757.157008879876</c:v>
                      </c:pt>
                    </c:numCache>
                  </c:numRef>
                </c:val>
              </c15:ser>
            </c15:filteredBarSeries>
          </c:ext>
        </c:extLst>
      </c:barChart>
      <c:dateAx>
        <c:axId val="501554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Years</a:t>
                </a:r>
              </a:p>
            </c:rich>
          </c:tx>
          <c:layout>
            <c:manualLayout>
              <c:xMode val="edge"/>
              <c:yMode val="edge"/>
              <c:x val="0.49611349932609777"/>
              <c:y val="0.937211286051397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546648"/>
        <c:crosses val="autoZero"/>
        <c:auto val="1"/>
        <c:lblOffset val="100"/>
        <c:baseTimeUnit val="months"/>
        <c:majorUnit val="12"/>
        <c:minorUnit val="12"/>
      </c:dateAx>
      <c:valAx>
        <c:axId val="50154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EMI alloction to Interst</a:t>
                </a:r>
                <a:r>
                  <a:rPr lang="en-IN" baseline="0"/>
                  <a:t> and Principal</a:t>
                </a:r>
                <a:endParaRPr lang="en-I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cross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554096"/>
        <c:crosses val="autoZero"/>
        <c:crossBetween val="between"/>
        <c:minorUnit val="6.0000000000000012E-2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69369369369368"/>
          <c:y val="2.4968268007283308E-2"/>
          <c:w val="0.16240257404372677"/>
          <c:h val="5.6890418373422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Equity</a:t>
            </a:r>
            <a:r>
              <a:rPr lang="en-US" baseline="0"/>
              <a:t> in a home purchased with a loan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10347105086847"/>
          <c:y val="0.10277523418850616"/>
          <c:w val="0.8552805678558898"/>
          <c:h val="0.744010989595815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'Buy now vs Wait - DIY Sheet'!$T$45</c:f>
              <c:strCache>
                <c:ptCount val="1"/>
                <c:pt idx="0">
                  <c:v>Years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1.72460238663922E-2"/>
                  <c:y val="8.19252564276653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803553699382411E-2"/>
                  <c:y val="6.55402051421321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8690357995883E-2"/>
                  <c:y val="9.83103077131983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0180541766186352E-2"/>
                  <c:y val="0.1228878846414979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72460238663922E-2"/>
                  <c:y val="9.83103077131983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155752983299025E-3"/>
                  <c:y val="7.37327307848987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'Buy now vs Wait - DIY Sheet'!$S$46:$S$66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'Buy now vs Wait - DIY Sheet'!$T$46:$T$66</c:f>
              <c:numCache>
                <c:formatCode>_(* #,##0.0_);_(* \(#,##0.0\);_(* "-"??_);_(@_)</c:formatCode>
                <c:ptCount val="21"/>
                <c:pt idx="0">
                  <c:v>0</c:v>
                </c:pt>
                <c:pt idx="1">
                  <c:v>6.583333333333333</c:v>
                </c:pt>
                <c:pt idx="2">
                  <c:v>10.583333333333334</c:v>
                </c:pt>
                <c:pt idx="3">
                  <c:v>13.416666666666666</c:v>
                </c:pt>
                <c:pt idx="4">
                  <c:v>15.666666666666666</c:v>
                </c:pt>
                <c:pt idx="5">
                  <c:v>17.416666666666668</c:v>
                </c:pt>
                <c:pt idx="6">
                  <c:v>19</c:v>
                </c:pt>
                <c:pt idx="7">
                  <c:v>20.333333333333332</c:v>
                </c:pt>
                <c:pt idx="8">
                  <c:v>21.5</c:v>
                </c:pt>
                <c:pt idx="9">
                  <c:v>22.5</c:v>
                </c:pt>
                <c:pt idx="10">
                  <c:v>23.5</c:v>
                </c:pt>
                <c:pt idx="11">
                  <c:v>24.333333333333332</c:v>
                </c:pt>
                <c:pt idx="12">
                  <c:v>25.166666666666668</c:v>
                </c:pt>
                <c:pt idx="13">
                  <c:v>25.916666666666668</c:v>
                </c:pt>
                <c:pt idx="14">
                  <c:v>26.583333333333332</c:v>
                </c:pt>
                <c:pt idx="15">
                  <c:v>27.25</c:v>
                </c:pt>
                <c:pt idx="16">
                  <c:v>27.833333333333332</c:v>
                </c:pt>
                <c:pt idx="17">
                  <c:v>28.416666666666668</c:v>
                </c:pt>
                <c:pt idx="18">
                  <c:v>28.916666666666668</c:v>
                </c:pt>
                <c:pt idx="19">
                  <c:v>29.5</c:v>
                </c:pt>
                <c:pt idx="20">
                  <c:v>29.916666666666668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762792"/>
        <c:axId val="504773376"/>
      </c:scatterChart>
      <c:valAx>
        <c:axId val="50476279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% ownership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773376"/>
        <c:crosses val="autoZero"/>
        <c:crossBetween val="midCat"/>
      </c:valAx>
      <c:valAx>
        <c:axId val="50477337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# of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76279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22</xdr:row>
      <xdr:rowOff>0</xdr:rowOff>
    </xdr:from>
    <xdr:to>
      <xdr:col>24</xdr:col>
      <xdr:colOff>866775</xdr:colOff>
      <xdr:row>41</xdr:row>
      <xdr:rowOff>147637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142875</xdr:colOff>
      <xdr:row>44</xdr:row>
      <xdr:rowOff>142875</xdr:rowOff>
    </xdr:from>
    <xdr:to>
      <xdr:col>25</xdr:col>
      <xdr:colOff>347663</xdr:colOff>
      <xdr:row>61</xdr:row>
      <xdr:rowOff>4762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R13:Z19" totalsRowShown="0" headerRowDxfId="15" headerRowBorderDxfId="14" tableBorderDxfId="13" totalsRowBorderDxfId="12">
  <tableColumns count="9">
    <tableColumn id="1" name="Years" dataDxfId="0"/>
    <tableColumn id="2" name="House value " dataDxfId="1" dataCellStyle="Comma">
      <calculatedColumnFormula>10000000*POWER((1+$U$8),$R14)</calculatedColumnFormula>
    </tableColumn>
    <tableColumn id="3" name="% ownership by paying EMI" dataDxfId="11" dataCellStyle="Percent">
      <calculatedColumnFormula>VLOOKUP(R14*12,$A$1:$M$361,7,0)</calculatedColumnFormula>
    </tableColumn>
    <tableColumn id="4" name="Capital appreciation + Equity in the house" dataDxfId="10" dataCellStyle="Comma">
      <calculatedColumnFormula>S14-$S$14+T14*$S$14</calculatedColumnFormula>
    </tableColumn>
    <tableColumn id="11" name="Capital appreciation+ Equity in the house as a % of home value" dataDxfId="9" dataCellStyle="Percent">
      <calculatedColumnFormula>Table3[[#This Row],[Capital appreciation + Equity in the house]]/Table3[[#This Row],[House value ]]</calculatedColumnFormula>
    </tableColumn>
    <tableColumn id="5" name="Investment value" dataDxfId="8" dataCellStyle="Comma"/>
    <tableColumn id="6" name="Investment as a % home value" dataDxfId="7" dataCellStyle="Percent">
      <calculatedColumnFormula>W14/S14</calculatedColumnFormula>
    </tableColumn>
    <tableColumn id="7" name="Loan to be taken to buy the house" dataDxfId="5" dataCellStyle="Comma">
      <calculatedColumnFormula>IF(S14-W14&lt;0,0,S14-W14)</calculatedColumnFormula>
    </tableColumn>
    <tableColumn id="8" name="EMI for the loan" dataDxfId="6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S45:T66" totalsRowShown="0" headerRowDxfId="2">
  <tableColumns count="2">
    <tableColumn id="1" name="% ownership" dataDxfId="4"/>
    <tableColumn id="2" name="Years" dataDxfId="3" dataCellStyle="Comma">
      <calculatedColumnFormula>IF((VLOOKUP($S46,$G$2:$O$361,9,TRUE)/12)&gt;=$U$6,$U$6,VLOOKUP($S46,$G$2:$O$361,9,TRUE)/12)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9"/>
  <sheetViews>
    <sheetView tabSelected="1" topLeftCell="P2" workbookViewId="0">
      <pane xSplit="1" ySplit="1" topLeftCell="Q3" activePane="bottomRight" state="frozen"/>
      <selection activeCell="P2" sqref="P2"/>
      <selection pane="topRight" activeCell="Q2" sqref="Q2"/>
      <selection pane="bottomLeft" activeCell="P3" sqref="P3"/>
      <selection pane="bottomRight" activeCell="R17" sqref="R17"/>
    </sheetView>
  </sheetViews>
  <sheetFormatPr defaultRowHeight="15" x14ac:dyDescent="0.25"/>
  <cols>
    <col min="2" max="2" width="13.28515625" bestFit="1" customWidth="1"/>
    <col min="3" max="3" width="13.28515625" style="1" bestFit="1" customWidth="1"/>
    <col min="4" max="4" width="13.28515625" style="1" customWidth="1"/>
    <col min="5" max="5" width="14.28515625" style="1" bestFit="1" customWidth="1"/>
    <col min="6" max="6" width="14.28515625" style="1" customWidth="1"/>
    <col min="7" max="10" width="14.28515625" customWidth="1"/>
    <col min="11" max="12" width="14.28515625" bestFit="1" customWidth="1"/>
    <col min="13" max="13" width="15.28515625" bestFit="1" customWidth="1"/>
    <col min="14" max="14" width="13.28515625" bestFit="1" customWidth="1"/>
    <col min="15" max="15" width="10.5703125" bestFit="1" customWidth="1"/>
    <col min="16" max="17" width="4.5703125" customWidth="1"/>
    <col min="18" max="18" width="5.85546875" bestFit="1" customWidth="1"/>
    <col min="19" max="19" width="14.5703125" customWidth="1"/>
    <col min="20" max="20" width="13.42578125" customWidth="1"/>
    <col min="21" max="21" width="18.85546875" customWidth="1"/>
    <col min="22" max="22" width="22.85546875" customWidth="1"/>
    <col min="23" max="23" width="12.7109375" customWidth="1"/>
    <col min="24" max="24" width="13.42578125" customWidth="1"/>
    <col min="25" max="25" width="17.42578125" customWidth="1"/>
    <col min="26" max="26" width="11.5703125" bestFit="1" customWidth="1"/>
    <col min="27" max="27" width="2.85546875" customWidth="1"/>
    <col min="28" max="28" width="13.42578125" bestFit="1" customWidth="1"/>
    <col min="29" max="29" width="20.5703125" customWidth="1"/>
    <col min="30" max="30" width="2.7109375" customWidth="1"/>
  </cols>
  <sheetData>
    <row r="1" spans="1:30" ht="15.75" thickBot="1" x14ac:dyDescent="0.3">
      <c r="A1" t="s">
        <v>5</v>
      </c>
      <c r="B1" s="1" t="s">
        <v>4</v>
      </c>
      <c r="C1" s="1" t="s">
        <v>0</v>
      </c>
      <c r="D1" s="1" t="s">
        <v>1</v>
      </c>
      <c r="E1" s="1" t="s">
        <v>3</v>
      </c>
      <c r="F1" s="1" t="s">
        <v>2</v>
      </c>
      <c r="G1" s="1" t="s">
        <v>6</v>
      </c>
      <c r="H1" s="1" t="s">
        <v>9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</row>
    <row r="2" spans="1:30" ht="19.5" thickBot="1" x14ac:dyDescent="0.35">
      <c r="A2">
        <v>1</v>
      </c>
      <c r="B2" s="3">
        <v>41640</v>
      </c>
      <c r="C2" s="1">
        <f>PMT($U$5/12,$U$6*12,$U$4,0,0)*-1</f>
        <v>87757.157008879876</v>
      </c>
      <c r="D2" s="1">
        <f>$U$4*$U$5/12</f>
        <v>83333.333333333328</v>
      </c>
      <c r="E2" s="1">
        <f>C2-D2</f>
        <v>4423.8236755465477</v>
      </c>
      <c r="F2" s="1">
        <f>$U$4-E2</f>
        <v>9995576.1763244532</v>
      </c>
      <c r="G2" s="5">
        <f>(10000000-F2)/10000000</f>
        <v>4.4238236755467952E-4</v>
      </c>
      <c r="H2" s="1">
        <f>$U$4*$U$9/12*POWER((1+$U$10),QUOTIENT(A2,12))</f>
        <v>25000</v>
      </c>
      <c r="I2" s="4">
        <f>IF(C2&gt;0,IF($A2&gt;12*$R$15,0,($C2-$H2)*POWER((1+$U$7/12),(12*$R$15+1-$A2))),0)</f>
        <v>114010.7199493004</v>
      </c>
      <c r="J2" s="4">
        <f>IF(C2&gt;0,IF($A2&gt;12*$R$16,0,($C2-$H2)*POWER((1+$U$7/12),(12*$R$16+1-$A2))),0)</f>
        <v>207122.89853280928</v>
      </c>
      <c r="K2" s="4">
        <f>IF(C1&gt;0,IF($A2&gt;12*$R$17,0,($C2-$H2)*POWER((1+$U$7/12),(12*$R$17+1-$A2))),0)</f>
        <v>376279.48596157989</v>
      </c>
      <c r="L2" s="4">
        <f>IF(C2&gt;0,IF($A2&gt;12*$R$18,0,($C2-$H2)*POWER((1+$U$7/12),(12*$R$18+1-$A2))),0)</f>
        <v>683585.69988379558</v>
      </c>
      <c r="M2" s="4">
        <f>IF(C2&gt;0,IF($A2&gt;12*$R$19,0,($C2-$H2)*POWER((1+$U$7/12),(12*$R$19+1-$A2))),0)</f>
        <v>1241867.8841645152</v>
      </c>
      <c r="N2" s="7">
        <f>B2</f>
        <v>41640</v>
      </c>
      <c r="O2" s="1">
        <f>A2</f>
        <v>1</v>
      </c>
      <c r="Q2" s="39" t="s">
        <v>33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</row>
    <row r="3" spans="1:30" ht="15.75" thickBot="1" x14ac:dyDescent="0.3">
      <c r="A3">
        <v>2</v>
      </c>
      <c r="B3" s="3">
        <v>41671</v>
      </c>
      <c r="C3" s="1">
        <f>IF(A3&lt;=$U$6*12,$C$2,0)</f>
        <v>87757.157008879876</v>
      </c>
      <c r="D3" s="1">
        <f>F2*$U$5/12</f>
        <v>83296.468136037118</v>
      </c>
      <c r="E3" s="1">
        <f>C3-D3</f>
        <v>4460.6888728427584</v>
      </c>
      <c r="F3" s="1">
        <f>$F2-E3</f>
        <v>9991115.4874516111</v>
      </c>
      <c r="G3" s="5">
        <f t="shared" ref="G3:G66" si="0">(10000000-F3)/10000000</f>
        <v>8.8845125483889137E-4</v>
      </c>
      <c r="H3" s="1">
        <f>$U$4*$U$9/12*POWER((1+$U$10),QUOTIENT(A3,12))</f>
        <v>25000</v>
      </c>
      <c r="I3" s="4">
        <f t="shared" ref="I3:I66" si="1">IF(C3&gt;0,IF($A3&gt;12*$R$15,0,($C3-$H3)*POWER((1+$U$7/12),(12*$R$15+1-$A3))),0)</f>
        <v>112881.90093990137</v>
      </c>
      <c r="J3" s="4">
        <f t="shared" ref="J3:J66" si="2">IF(C3&gt;0,IF($A3&gt;12*$R$16,0,($C3-$H3)*POWER((1+$U$7/12),(12*$R$16+1-$A3))),0)</f>
        <v>205072.17676515767</v>
      </c>
      <c r="K3" s="4">
        <f t="shared" ref="K3:K66" si="3">IF(C2&gt;0,IF($A3&gt;12*$R$17,0,($C3-$H3)*POWER((1+$U$7/12),(12*$R$17+1-$A3))),0)</f>
        <v>372553.94649661373</v>
      </c>
      <c r="L3" s="4">
        <f t="shared" ref="L3:L66" si="4">IF(C3&gt;0,IF($A3&gt;12*$R$18,0,($C3-$H3)*POWER((1+$U$7/12),(12*$R$18+1-$A3))),0)</f>
        <v>676817.52463742124</v>
      </c>
      <c r="M3" s="4">
        <f t="shared" ref="M3:M66" si="5">IF(C3&gt;0,IF($A3&gt;12*$R$19,0,($C3-$H3)*POWER((1+$U$7/12),(12*$R$19+1-$A3))),0)</f>
        <v>1229572.162539124</v>
      </c>
      <c r="N3" s="7">
        <f>B3</f>
        <v>41671</v>
      </c>
      <c r="O3" s="1">
        <f>A3</f>
        <v>2</v>
      </c>
      <c r="Q3" s="2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1:30" x14ac:dyDescent="0.25">
      <c r="A4">
        <v>3</v>
      </c>
      <c r="B4" s="3">
        <v>41699</v>
      </c>
      <c r="C4" s="1">
        <f>IF(A4&lt;=$U$6*12,$C$2,0)</f>
        <v>87757.157008879876</v>
      </c>
      <c r="D4" s="1">
        <f>F3*$U$5/12</f>
        <v>83259.295728763434</v>
      </c>
      <c r="E4" s="1">
        <f t="shared" ref="E4:E67" si="6">C4-D4</f>
        <v>4497.8612801164418</v>
      </c>
      <c r="F4" s="1">
        <f t="shared" ref="F4:F67" si="7">$F3-E4</f>
        <v>9986617.6261714939</v>
      </c>
      <c r="G4" s="5">
        <f t="shared" si="0"/>
        <v>1.3382373828506097E-3</v>
      </c>
      <c r="H4" s="1">
        <f>$U$4*$U$9/12*POWER((1+$U$10),QUOTIENT(A4,12))</f>
        <v>25000</v>
      </c>
      <c r="I4" s="4">
        <f t="shared" si="1"/>
        <v>111764.25835633803</v>
      </c>
      <c r="J4" s="4">
        <f t="shared" si="2"/>
        <v>203041.75917342349</v>
      </c>
      <c r="K4" s="4">
        <f t="shared" si="3"/>
        <v>368865.29356100375</v>
      </c>
      <c r="L4" s="4">
        <f t="shared" si="4"/>
        <v>670116.36102714995</v>
      </c>
      <c r="M4" s="4">
        <f t="shared" si="5"/>
        <v>1217398.1807318062</v>
      </c>
      <c r="N4" s="7">
        <f>B4</f>
        <v>41699</v>
      </c>
      <c r="O4" s="1">
        <f>A4</f>
        <v>3</v>
      </c>
      <c r="Q4" s="27"/>
      <c r="R4" s="33"/>
      <c r="S4" s="48" t="s">
        <v>31</v>
      </c>
      <c r="T4" s="49"/>
      <c r="U4" s="56">
        <v>10000000</v>
      </c>
      <c r="V4" s="33"/>
      <c r="W4" s="33"/>
      <c r="X4" s="33"/>
      <c r="Y4" s="33"/>
      <c r="Z4" s="33"/>
      <c r="AA4" s="33"/>
      <c r="AB4" s="33"/>
      <c r="AC4" s="33"/>
      <c r="AD4" s="28"/>
    </row>
    <row r="5" spans="1:30" x14ac:dyDescent="0.25">
      <c r="A5">
        <v>4</v>
      </c>
      <c r="B5" s="3">
        <v>41730</v>
      </c>
      <c r="C5" s="1">
        <f>IF(A5&lt;=$U$6*12,$C$2,0)</f>
        <v>87757.157008879876</v>
      </c>
      <c r="D5" s="1">
        <f>F4*$U$5/12</f>
        <v>83221.813551429121</v>
      </c>
      <c r="E5" s="1">
        <f t="shared" si="6"/>
        <v>4535.3434574507555</v>
      </c>
      <c r="F5" s="1">
        <f t="shared" si="7"/>
        <v>9982082.2827140428</v>
      </c>
      <c r="G5" s="5">
        <f t="shared" si="0"/>
        <v>1.7917717285957186E-3</v>
      </c>
      <c r="H5" s="1">
        <f>$U$4*$U$9/12*POWER((1+$U$10),QUOTIENT(A5,12))</f>
        <v>25000</v>
      </c>
      <c r="I5" s="4">
        <f t="shared" si="1"/>
        <v>110657.68154092874</v>
      </c>
      <c r="J5" s="4">
        <f t="shared" si="2"/>
        <v>201031.4447261618</v>
      </c>
      <c r="K5" s="4">
        <f t="shared" si="3"/>
        <v>365213.16194158781</v>
      </c>
      <c r="L5" s="4">
        <f t="shared" si="4"/>
        <v>663481.54557143559</v>
      </c>
      <c r="M5" s="4">
        <f t="shared" si="5"/>
        <v>1205344.7333978277</v>
      </c>
      <c r="N5" s="7">
        <f>B5</f>
        <v>41730</v>
      </c>
      <c r="O5" s="1">
        <f>A5</f>
        <v>4</v>
      </c>
      <c r="Q5" s="27"/>
      <c r="R5" s="33"/>
      <c r="S5" s="50" t="s">
        <v>26</v>
      </c>
      <c r="T5" s="46"/>
      <c r="U5" s="61">
        <v>0.1</v>
      </c>
      <c r="V5" s="33"/>
      <c r="W5" s="54" t="s">
        <v>34</v>
      </c>
      <c r="X5" s="55"/>
      <c r="Y5" s="55"/>
      <c r="Z5" s="33"/>
      <c r="AA5" s="33"/>
      <c r="AB5" s="33"/>
      <c r="AC5" s="33"/>
      <c r="AD5" s="28"/>
    </row>
    <row r="6" spans="1:30" x14ac:dyDescent="0.25">
      <c r="A6">
        <v>5</v>
      </c>
      <c r="B6" s="3">
        <v>41760</v>
      </c>
      <c r="C6" s="1">
        <f>IF(A6&lt;=$U$6*12,$C$2,0)</f>
        <v>87757.157008879876</v>
      </c>
      <c r="D6" s="1">
        <f>F5*$U$5/12</f>
        <v>83184.019022617023</v>
      </c>
      <c r="E6" s="1">
        <f t="shared" si="6"/>
        <v>4573.1379862628528</v>
      </c>
      <c r="F6" s="1">
        <f t="shared" si="7"/>
        <v>9977509.1447277796</v>
      </c>
      <c r="G6" s="5">
        <f t="shared" si="0"/>
        <v>2.2490855272220447E-3</v>
      </c>
      <c r="H6" s="1">
        <f>$U$4*$U$9/12*POWER((1+$U$10),QUOTIENT(A6,12))</f>
        <v>25000</v>
      </c>
      <c r="I6" s="4">
        <f t="shared" si="1"/>
        <v>109562.06093161261</v>
      </c>
      <c r="J6" s="4">
        <f t="shared" si="2"/>
        <v>199041.03438233843</v>
      </c>
      <c r="K6" s="4">
        <f t="shared" si="3"/>
        <v>361597.1900411761</v>
      </c>
      <c r="L6" s="4">
        <f t="shared" si="4"/>
        <v>656912.42135785695</v>
      </c>
      <c r="M6" s="4">
        <f t="shared" si="5"/>
        <v>1193410.6271265622</v>
      </c>
      <c r="N6" s="7">
        <f>B6</f>
        <v>41760</v>
      </c>
      <c r="O6" s="1">
        <f>A6</f>
        <v>5</v>
      </c>
      <c r="Q6" s="27"/>
      <c r="R6" s="33"/>
      <c r="S6" s="50" t="s">
        <v>28</v>
      </c>
      <c r="T6" s="46"/>
      <c r="U6" s="57">
        <v>30</v>
      </c>
      <c r="V6" s="33"/>
      <c r="W6" s="33"/>
      <c r="X6" s="33"/>
      <c r="Y6" s="33"/>
      <c r="Z6" s="33"/>
      <c r="AA6" s="33"/>
      <c r="AB6" s="33"/>
      <c r="AC6" s="33"/>
      <c r="AD6" s="28"/>
    </row>
    <row r="7" spans="1:30" x14ac:dyDescent="0.25">
      <c r="A7">
        <v>6</v>
      </c>
      <c r="B7" s="3">
        <v>41791</v>
      </c>
      <c r="C7" s="1">
        <f>IF(A7&lt;=$U$6*12,$C$2,0)</f>
        <v>87757.157008879876</v>
      </c>
      <c r="D7" s="1">
        <f>F6*$U$5/12</f>
        <v>83145.90953939817</v>
      </c>
      <c r="E7" s="1">
        <f t="shared" si="6"/>
        <v>4611.2474694817065</v>
      </c>
      <c r="F7" s="1">
        <f t="shared" si="7"/>
        <v>9972897.8972582985</v>
      </c>
      <c r="G7" s="5">
        <f t="shared" si="0"/>
        <v>2.7102102741701529E-3</v>
      </c>
      <c r="H7" s="1">
        <f>$U$4*$U$9/12*POWER((1+$U$10),QUOTIENT(A7,12))</f>
        <v>25000</v>
      </c>
      <c r="I7" s="4">
        <f t="shared" si="1"/>
        <v>108477.28805110157</v>
      </c>
      <c r="J7" s="4">
        <f t="shared" si="2"/>
        <v>197070.3310716222</v>
      </c>
      <c r="K7" s="4">
        <f t="shared" si="3"/>
        <v>358017.01984274841</v>
      </c>
      <c r="L7" s="4">
        <f t="shared" si="4"/>
        <v>650408.33797807596</v>
      </c>
      <c r="M7" s="4">
        <f t="shared" si="5"/>
        <v>1181594.6803233284</v>
      </c>
      <c r="N7" s="7">
        <f>B7</f>
        <v>41791</v>
      </c>
      <c r="O7" s="1">
        <f>A7</f>
        <v>6</v>
      </c>
      <c r="Q7" s="27"/>
      <c r="R7" s="34"/>
      <c r="S7" s="51" t="s">
        <v>27</v>
      </c>
      <c r="T7" s="47"/>
      <c r="U7" s="58">
        <v>0.12</v>
      </c>
      <c r="V7" s="33"/>
      <c r="W7" s="33"/>
      <c r="X7" s="33"/>
      <c r="Y7" s="33"/>
      <c r="Z7" s="33"/>
      <c r="AA7" s="33"/>
      <c r="AB7" s="33"/>
      <c r="AC7" s="33"/>
      <c r="AD7" s="28"/>
    </row>
    <row r="8" spans="1:30" x14ac:dyDescent="0.25">
      <c r="A8">
        <v>7</v>
      </c>
      <c r="B8" s="3">
        <v>41821</v>
      </c>
      <c r="C8" s="1">
        <f>IF(A8&lt;=$U$6*12,$C$2,0)</f>
        <v>87757.157008879876</v>
      </c>
      <c r="D8" s="1">
        <f>F7*$U$5/12</f>
        <v>83107.482477152487</v>
      </c>
      <c r="E8" s="1">
        <f t="shared" si="6"/>
        <v>4649.674531727389</v>
      </c>
      <c r="F8" s="1">
        <f t="shared" si="7"/>
        <v>9968248.2227265704</v>
      </c>
      <c r="G8" s="5">
        <f t="shared" si="0"/>
        <v>3.1751777273429558E-3</v>
      </c>
      <c r="H8" s="1">
        <f>$U$4*$U$9/12*POWER((1+$U$10),QUOTIENT(A8,12))</f>
        <v>25000</v>
      </c>
      <c r="I8" s="4">
        <f t="shared" si="1"/>
        <v>107403.25549614019</v>
      </c>
      <c r="J8" s="4">
        <f t="shared" si="2"/>
        <v>195119.1396748735</v>
      </c>
      <c r="K8" s="4">
        <f t="shared" si="3"/>
        <v>354472.29687400849</v>
      </c>
      <c r="L8" s="4">
        <f t="shared" si="4"/>
        <v>643968.6514634419</v>
      </c>
      <c r="M8" s="4">
        <f t="shared" si="5"/>
        <v>1169895.7230924049</v>
      </c>
      <c r="N8" s="7">
        <f>B8</f>
        <v>41821</v>
      </c>
      <c r="O8" s="1">
        <f>A8</f>
        <v>7</v>
      </c>
      <c r="Q8" s="27"/>
      <c r="R8" s="34"/>
      <c r="S8" s="50" t="s">
        <v>16</v>
      </c>
      <c r="T8" s="46"/>
      <c r="U8" s="61">
        <v>0.08</v>
      </c>
      <c r="V8" s="33"/>
      <c r="W8" s="33"/>
      <c r="X8" s="33"/>
      <c r="Y8" s="33"/>
      <c r="Z8" s="33"/>
      <c r="AA8" s="33"/>
      <c r="AB8" s="33"/>
      <c r="AC8" s="33"/>
      <c r="AD8" s="28"/>
    </row>
    <row r="9" spans="1:30" x14ac:dyDescent="0.25">
      <c r="A9">
        <v>8</v>
      </c>
      <c r="B9" s="3">
        <v>41852</v>
      </c>
      <c r="C9" s="1">
        <f>IF(A9&lt;=$U$6*12,$C$2,0)</f>
        <v>87757.157008879876</v>
      </c>
      <c r="D9" s="1">
        <f>F8*$U$5/12</f>
        <v>83068.735189388084</v>
      </c>
      <c r="E9" s="1">
        <f t="shared" si="6"/>
        <v>4688.4218194917921</v>
      </c>
      <c r="F9" s="1">
        <f t="shared" si="7"/>
        <v>9963559.8009070791</v>
      </c>
      <c r="G9" s="5">
        <f t="shared" si="0"/>
        <v>3.644019909292087E-3</v>
      </c>
      <c r="H9" s="1">
        <f>$U$4*$U$9/12*POWER((1+$U$10),QUOTIENT(A9,12))</f>
        <v>25000</v>
      </c>
      <c r="I9" s="4">
        <f t="shared" si="1"/>
        <v>106339.85692687143</v>
      </c>
      <c r="J9" s="4">
        <f t="shared" si="2"/>
        <v>193187.26700482523</v>
      </c>
      <c r="K9" s="4">
        <f t="shared" si="3"/>
        <v>350962.67017228558</v>
      </c>
      <c r="L9" s="4">
        <f t="shared" si="4"/>
        <v>637592.72422122944</v>
      </c>
      <c r="M9" s="4">
        <f t="shared" si="5"/>
        <v>1158312.5971211928</v>
      </c>
      <c r="N9" s="7">
        <f>B9</f>
        <v>41852</v>
      </c>
      <c r="O9" s="1">
        <f>A9</f>
        <v>8</v>
      </c>
      <c r="Q9" s="27"/>
      <c r="R9" s="34"/>
      <c r="S9" s="50" t="s">
        <v>29</v>
      </c>
      <c r="T9" s="46"/>
      <c r="U9" s="61">
        <v>0.03</v>
      </c>
      <c r="V9" s="33"/>
      <c r="W9" s="33"/>
      <c r="X9" s="33"/>
      <c r="Y9" s="33"/>
      <c r="Z9" s="33"/>
      <c r="AA9" s="33"/>
      <c r="AB9" s="33"/>
      <c r="AC9" s="33"/>
      <c r="AD9" s="28"/>
    </row>
    <row r="10" spans="1:30" ht="15.75" thickBot="1" x14ac:dyDescent="0.3">
      <c r="A10">
        <v>9</v>
      </c>
      <c r="B10" s="3">
        <v>41883</v>
      </c>
      <c r="C10" s="1">
        <f>IF(A10&lt;=$U$6*12,$C$2,0)</f>
        <v>87757.157008879876</v>
      </c>
      <c r="D10" s="1">
        <f>F9*$U$5/12</f>
        <v>83029.665007559001</v>
      </c>
      <c r="E10" s="1">
        <f t="shared" si="6"/>
        <v>4727.4920013208757</v>
      </c>
      <c r="F10" s="1">
        <f t="shared" si="7"/>
        <v>9958832.308905758</v>
      </c>
      <c r="G10" s="5">
        <f t="shared" si="0"/>
        <v>4.1167691094242034E-3</v>
      </c>
      <c r="H10" s="1">
        <f>$U$4*$U$9/12*POWER((1+$U$10),QUOTIENT(A10,12))</f>
        <v>25000</v>
      </c>
      <c r="I10" s="4">
        <f t="shared" si="1"/>
        <v>105286.98705630837</v>
      </c>
      <c r="J10" s="4">
        <f t="shared" si="2"/>
        <v>191274.52178695565</v>
      </c>
      <c r="K10" s="4">
        <f t="shared" si="3"/>
        <v>347487.79224978772</v>
      </c>
      <c r="L10" s="4">
        <f t="shared" si="4"/>
        <v>631279.92497151427</v>
      </c>
      <c r="M10" s="4">
        <f t="shared" si="5"/>
        <v>1146844.1555655373</v>
      </c>
      <c r="N10" s="7">
        <f>B10</f>
        <v>41883</v>
      </c>
      <c r="O10" s="1">
        <f>A10</f>
        <v>9</v>
      </c>
      <c r="Q10" s="27"/>
      <c r="R10" s="34"/>
      <c r="S10" s="52" t="s">
        <v>30</v>
      </c>
      <c r="T10" s="53"/>
      <c r="U10" s="62">
        <v>0.05</v>
      </c>
      <c r="V10" s="33"/>
      <c r="W10" s="33"/>
      <c r="X10" s="33"/>
      <c r="Y10" s="33"/>
      <c r="Z10" s="33"/>
      <c r="AA10" s="33"/>
      <c r="AB10" s="33"/>
      <c r="AC10" s="33"/>
      <c r="AD10" s="28"/>
    </row>
    <row r="11" spans="1:30" ht="15.75" thickBot="1" x14ac:dyDescent="0.3">
      <c r="A11">
        <v>10</v>
      </c>
      <c r="B11" s="3">
        <v>41913</v>
      </c>
      <c r="C11" s="1">
        <f>IF(A11&lt;=$U$6*12,$C$2,0)</f>
        <v>87757.157008879876</v>
      </c>
      <c r="D11" s="1">
        <f>F10*$U$5/12</f>
        <v>82990.269240881316</v>
      </c>
      <c r="E11" s="1">
        <f t="shared" si="6"/>
        <v>4766.8877679985599</v>
      </c>
      <c r="F11" s="1">
        <f t="shared" si="7"/>
        <v>9954065.4211377595</v>
      </c>
      <c r="G11" s="5">
        <f t="shared" si="0"/>
        <v>4.5934578862240538E-3</v>
      </c>
      <c r="H11" s="1">
        <f>$U$4*$U$9/12*POWER((1+$U$10),QUOTIENT(A11,12))</f>
        <v>25000</v>
      </c>
      <c r="I11" s="4">
        <f t="shared" si="1"/>
        <v>104244.54163990928</v>
      </c>
      <c r="J11" s="4">
        <f t="shared" si="2"/>
        <v>189380.71464055011</v>
      </c>
      <c r="K11" s="4">
        <f t="shared" si="3"/>
        <v>344047.31905919575</v>
      </c>
      <c r="L11" s="4">
        <f t="shared" si="4"/>
        <v>625029.6286846674</v>
      </c>
      <c r="M11" s="4">
        <f t="shared" si="5"/>
        <v>1135489.2629361753</v>
      </c>
      <c r="N11" s="7">
        <f>B11</f>
        <v>41913</v>
      </c>
      <c r="O11" s="1">
        <f>A11</f>
        <v>10</v>
      </c>
      <c r="Q11" s="27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28"/>
    </row>
    <row r="12" spans="1:30" ht="19.5" thickBot="1" x14ac:dyDescent="0.35">
      <c r="A12">
        <v>11</v>
      </c>
      <c r="B12" s="3">
        <v>41944</v>
      </c>
      <c r="C12" s="1">
        <f>IF(A12&lt;=$U$6*12,$C$2,0)</f>
        <v>87757.157008879876</v>
      </c>
      <c r="D12" s="1">
        <f>F11*$U$5/12</f>
        <v>82950.545176147993</v>
      </c>
      <c r="E12" s="1">
        <f t="shared" si="6"/>
        <v>4806.6118327318836</v>
      </c>
      <c r="F12" s="1">
        <f t="shared" si="7"/>
        <v>9949258.8093050271</v>
      </c>
      <c r="G12" s="5">
        <f t="shared" si="0"/>
        <v>5.0741190694972875E-3</v>
      </c>
      <c r="H12" s="1">
        <f>$U$4*$U$9/12*POWER((1+$U$10),QUOTIENT(A12,12))</f>
        <v>25000</v>
      </c>
      <c r="I12" s="4">
        <f t="shared" si="1"/>
        <v>103212.41746525673</v>
      </c>
      <c r="J12" s="4">
        <f t="shared" si="2"/>
        <v>187505.65805995069</v>
      </c>
      <c r="K12" s="4">
        <f t="shared" si="3"/>
        <v>340640.90995959984</v>
      </c>
      <c r="L12" s="4">
        <f t="shared" si="4"/>
        <v>618841.21651947289</v>
      </c>
      <c r="M12" s="4">
        <f t="shared" si="5"/>
        <v>1124246.7949863125</v>
      </c>
      <c r="N12" s="7">
        <f>B12</f>
        <v>41944</v>
      </c>
      <c r="O12" s="1">
        <f>A12</f>
        <v>11</v>
      </c>
      <c r="Q12" s="27"/>
      <c r="R12" s="33"/>
      <c r="S12" s="21" t="s">
        <v>24</v>
      </c>
      <c r="T12" s="22"/>
      <c r="U12" s="22"/>
      <c r="V12" s="23"/>
      <c r="W12" s="19" t="s">
        <v>25</v>
      </c>
      <c r="X12" s="19"/>
      <c r="Y12" s="19"/>
      <c r="Z12" s="20"/>
      <c r="AA12" s="33"/>
      <c r="AB12" s="33"/>
      <c r="AC12" s="33"/>
      <c r="AD12" s="28"/>
    </row>
    <row r="13" spans="1:30" ht="45" x14ac:dyDescent="0.25">
      <c r="A13">
        <v>12</v>
      </c>
      <c r="B13" s="3">
        <v>41974</v>
      </c>
      <c r="C13" s="1">
        <f>IF(A13&lt;=$U$6*12,$C$2,0)</f>
        <v>87757.157008879876</v>
      </c>
      <c r="D13" s="1">
        <f>F12*$U$5/12</f>
        <v>82910.490077541894</v>
      </c>
      <c r="E13" s="1">
        <f t="shared" si="6"/>
        <v>4846.6669313379825</v>
      </c>
      <c r="F13" s="1">
        <f t="shared" si="7"/>
        <v>9944412.1423736885</v>
      </c>
      <c r="G13" s="5">
        <f t="shared" si="0"/>
        <v>5.5587857626311485E-3</v>
      </c>
      <c r="H13" s="1">
        <f>$U$4*$U$9/12*POWER((1+$U$10),QUOTIENT(A13,12))</f>
        <v>26250</v>
      </c>
      <c r="I13" s="4">
        <f t="shared" si="1"/>
        <v>100155.07691876423</v>
      </c>
      <c r="J13" s="4">
        <f t="shared" si="2"/>
        <v>181951.39758275161</v>
      </c>
      <c r="K13" s="4">
        <f t="shared" si="3"/>
        <v>330550.50328770728</v>
      </c>
      <c r="L13" s="4">
        <f t="shared" si="4"/>
        <v>600510.00803147652</v>
      </c>
      <c r="M13" s="4">
        <f t="shared" si="5"/>
        <v>1090944.5490454796</v>
      </c>
      <c r="N13" s="7">
        <f>B13</f>
        <v>41974</v>
      </c>
      <c r="O13" s="1">
        <f>A13</f>
        <v>12</v>
      </c>
      <c r="Q13" s="27"/>
      <c r="R13" s="12" t="s">
        <v>8</v>
      </c>
      <c r="S13" s="13" t="s">
        <v>23</v>
      </c>
      <c r="T13" s="13" t="s">
        <v>20</v>
      </c>
      <c r="U13" s="13" t="s">
        <v>17</v>
      </c>
      <c r="V13" s="13" t="s">
        <v>22</v>
      </c>
      <c r="W13" s="13" t="s">
        <v>10</v>
      </c>
      <c r="X13" s="13" t="s">
        <v>18</v>
      </c>
      <c r="Y13" s="13" t="s">
        <v>19</v>
      </c>
      <c r="Z13" s="14" t="s">
        <v>21</v>
      </c>
      <c r="AA13" s="33"/>
      <c r="AB13" s="42" t="s">
        <v>35</v>
      </c>
      <c r="AC13" s="35" t="s">
        <v>32</v>
      </c>
      <c r="AD13" s="28"/>
    </row>
    <row r="14" spans="1:30" x14ac:dyDescent="0.25">
      <c r="A14">
        <v>13</v>
      </c>
      <c r="B14" s="3">
        <v>42005</v>
      </c>
      <c r="C14" s="1">
        <f>IF(A14&lt;=$U$6*12,$C$2,0)</f>
        <v>87757.157008879876</v>
      </c>
      <c r="D14" s="1">
        <f>F13*$U$5/12</f>
        <v>82870.101186447413</v>
      </c>
      <c r="E14" s="1">
        <f t="shared" si="6"/>
        <v>4887.0558224324632</v>
      </c>
      <c r="F14" s="1">
        <f t="shared" si="7"/>
        <v>9939525.0865512565</v>
      </c>
      <c r="G14" s="5">
        <f t="shared" si="0"/>
        <v>6.0474913448743525E-3</v>
      </c>
      <c r="H14" s="1">
        <f>$U$4*$U$9/12*POWER((1+$U$10),QUOTIENT(A14,12))</f>
        <v>26250</v>
      </c>
      <c r="I14" s="4">
        <f t="shared" si="1"/>
        <v>99163.442493825962</v>
      </c>
      <c r="J14" s="4">
        <f t="shared" si="2"/>
        <v>180149.89859678375</v>
      </c>
      <c r="K14" s="4">
        <f t="shared" si="3"/>
        <v>327277.72602743289</v>
      </c>
      <c r="L14" s="4">
        <f t="shared" si="4"/>
        <v>594564.36438760057</v>
      </c>
      <c r="M14" s="4">
        <f t="shared" si="5"/>
        <v>1080143.1178668116</v>
      </c>
      <c r="N14" s="7">
        <f>B14</f>
        <v>42005</v>
      </c>
      <c r="O14" s="1">
        <f>A14</f>
        <v>13</v>
      </c>
      <c r="Q14" s="27"/>
      <c r="R14" s="59">
        <v>0</v>
      </c>
      <c r="S14" s="9">
        <f>$U$4</f>
        <v>10000000</v>
      </c>
      <c r="T14" s="10">
        <v>0</v>
      </c>
      <c r="U14" s="18">
        <v>0</v>
      </c>
      <c r="V14" s="10">
        <f>Table3[[#This Row],[Capital appreciation + Equity in the house]]/Table3[[#This Row],[House value ]]</f>
        <v>0</v>
      </c>
      <c r="W14" s="9">
        <v>0</v>
      </c>
      <c r="X14" s="10">
        <v>0</v>
      </c>
      <c r="Y14" s="9">
        <v>10000000</v>
      </c>
      <c r="Z14" s="11">
        <f>C2</f>
        <v>87757.157008879876</v>
      </c>
      <c r="AA14" s="33"/>
      <c r="AB14" s="43">
        <f>Z14/$Z$14</f>
        <v>1</v>
      </c>
      <c r="AC14" s="36">
        <f>W14-U14</f>
        <v>0</v>
      </c>
      <c r="AD14" s="28"/>
    </row>
    <row r="15" spans="1:30" x14ac:dyDescent="0.25">
      <c r="A15">
        <v>14</v>
      </c>
      <c r="B15" s="3">
        <v>42036</v>
      </c>
      <c r="C15" s="1">
        <f>IF(A15&lt;=$U$6*12,$C$2,0)</f>
        <v>87757.157008879876</v>
      </c>
      <c r="D15" s="1">
        <f>F14*$U$5/12</f>
        <v>82829.375721260483</v>
      </c>
      <c r="E15" s="1">
        <f t="shared" si="6"/>
        <v>4927.781287619393</v>
      </c>
      <c r="F15" s="1">
        <f t="shared" si="7"/>
        <v>9934597.3052636366</v>
      </c>
      <c r="G15" s="5">
        <f t="shared" si="0"/>
        <v>6.5402694736363363E-3</v>
      </c>
      <c r="H15" s="1">
        <f>$U$4*$U$9/12*POWER((1+$U$10),QUOTIENT(A15,12))</f>
        <v>26250</v>
      </c>
      <c r="I15" s="4">
        <f t="shared" si="1"/>
        <v>98181.626231510818</v>
      </c>
      <c r="J15" s="4">
        <f t="shared" si="2"/>
        <v>178366.23623443933</v>
      </c>
      <c r="K15" s="4">
        <f t="shared" si="3"/>
        <v>324037.35250240873</v>
      </c>
      <c r="L15" s="4">
        <f t="shared" si="4"/>
        <v>588677.58850257471</v>
      </c>
      <c r="M15" s="4">
        <f t="shared" si="5"/>
        <v>1069448.6315512983</v>
      </c>
      <c r="N15" s="7">
        <f>B15</f>
        <v>42036</v>
      </c>
      <c r="O15" s="1">
        <f>A15</f>
        <v>14</v>
      </c>
      <c r="Q15" s="27"/>
      <c r="R15" s="59">
        <v>5</v>
      </c>
      <c r="S15" s="9">
        <f>$U$4*POWER((1+$U$8),$R15)</f>
        <v>14693280.768000003</v>
      </c>
      <c r="T15" s="10">
        <f>VLOOKUP(R15*12,$A$1:$M$361,7,0)</f>
        <v>3.425679532458354E-2</v>
      </c>
      <c r="U15" s="9">
        <f>S15-$S$14+T15*$S$14</f>
        <v>5035848.7212458383</v>
      </c>
      <c r="V15" s="10">
        <f>Table3[[#This Row],[Capital appreciation + Equity in the house]]/Table3[[#This Row],[House value ]]</f>
        <v>0.34273140224838294</v>
      </c>
      <c r="W15" s="9">
        <f>SUM(I362)</f>
        <v>4977251.6124489047</v>
      </c>
      <c r="X15" s="10">
        <f>W15/S15</f>
        <v>0.33874338148418781</v>
      </c>
      <c r="Y15" s="9">
        <f>IF(S15-W15&lt;0,0,S15-W15)</f>
        <v>9716029.1555510983</v>
      </c>
      <c r="Z15" s="11">
        <f>IF(ISERROR(PMT($U$5/12,($U$6-$R15)*12,Y15,0,0)*-1),0,PMT($U$5/12,($U$6-$R15)*12,Y15,0,0)*-1)</f>
        <v>88289.629373382486</v>
      </c>
      <c r="AA15" s="33"/>
      <c r="AB15" s="44">
        <f>Z15/$Z$14</f>
        <v>1.0060675662550091</v>
      </c>
      <c r="AC15" s="37">
        <f>W15-U15</f>
        <v>-58597.108796933666</v>
      </c>
      <c r="AD15" s="28"/>
    </row>
    <row r="16" spans="1:30" x14ac:dyDescent="0.25">
      <c r="A16">
        <v>15</v>
      </c>
      <c r="B16" s="3">
        <v>42064</v>
      </c>
      <c r="C16" s="1">
        <f>IF(A16&lt;=$U$6*12,$C$2,0)</f>
        <v>87757.157008879876</v>
      </c>
      <c r="D16" s="1">
        <f>F15*$U$5/12</f>
        <v>82788.310877196971</v>
      </c>
      <c r="E16" s="1">
        <f t="shared" si="6"/>
        <v>4968.8461316829053</v>
      </c>
      <c r="F16" s="1">
        <f t="shared" si="7"/>
        <v>9929628.4591319542</v>
      </c>
      <c r="G16" s="5">
        <f t="shared" si="0"/>
        <v>7.037154086804576E-3</v>
      </c>
      <c r="H16" s="1">
        <f>$U$4*$U$9/12*POWER((1+$U$10),QUOTIENT(A16,12))</f>
        <v>26250</v>
      </c>
      <c r="I16" s="4">
        <f t="shared" si="1"/>
        <v>97209.530922287973</v>
      </c>
      <c r="J16" s="4">
        <f t="shared" si="2"/>
        <v>176600.23389548453</v>
      </c>
      <c r="K16" s="4">
        <f t="shared" si="3"/>
        <v>320829.06188357307</v>
      </c>
      <c r="L16" s="4">
        <f t="shared" si="4"/>
        <v>582849.09752730175</v>
      </c>
      <c r="M16" s="4">
        <f t="shared" si="5"/>
        <v>1058860.0312389096</v>
      </c>
      <c r="N16" s="7">
        <f>B16</f>
        <v>42064</v>
      </c>
      <c r="O16" s="1">
        <f>A16</f>
        <v>15</v>
      </c>
      <c r="Q16" s="27"/>
      <c r="R16" s="59">
        <v>10</v>
      </c>
      <c r="S16" s="9">
        <f>$U$4*POWER((1+$U$8),$R16)</f>
        <v>21589249.972727876</v>
      </c>
      <c r="T16" s="10">
        <f>VLOOKUP(R16*12,$A$1:$M$361,7,0)</f>
        <v>9.0619806749000956E-2</v>
      </c>
      <c r="U16" s="9">
        <f>S16-$S$14+T16*$S$14</f>
        <v>12495448.040217886</v>
      </c>
      <c r="V16" s="10">
        <f>Table3[[#This Row],[Capital appreciation + Equity in the house]]/Table3[[#This Row],[House value ]]</f>
        <v>0.57878101629294554</v>
      </c>
      <c r="W16" s="9">
        <f>$J$362</f>
        <v>13394592.621491751</v>
      </c>
      <c r="X16" s="10">
        <f>W16/S16</f>
        <v>0.62042880778221388</v>
      </c>
      <c r="Y16" s="9">
        <f>IF(S16-W16&lt;0,0,S16-W16)</f>
        <v>8194657.3512361255</v>
      </c>
      <c r="Z16" s="11">
        <f t="shared" ref="Z16:Z19" si="8">IF(ISERROR(PMT($U$5/12,($U$6-$R16)*12,Y16,0,0)*-1),0,PMT($U$5/12,($U$6-$R16)*12,Y16,0,0)*-1)</f>
        <v>79080.217179076979</v>
      </c>
      <c r="AA16" s="33"/>
      <c r="AB16" s="43">
        <f>Z16/$Z$14</f>
        <v>0.90112555915040748</v>
      </c>
      <c r="AC16" s="36">
        <f>W16-U16</f>
        <v>899144.58127386495</v>
      </c>
      <c r="AD16" s="28"/>
    </row>
    <row r="17" spans="1:30" x14ac:dyDescent="0.25">
      <c r="A17">
        <v>16</v>
      </c>
      <c r="B17" s="3">
        <v>42095</v>
      </c>
      <c r="C17" s="1">
        <f>IF(A17&lt;=$U$6*12,$C$2,0)</f>
        <v>87757.157008879876</v>
      </c>
      <c r="D17" s="1">
        <f>F16*$U$5/12</f>
        <v>82746.903826099631</v>
      </c>
      <c r="E17" s="1">
        <f t="shared" si="6"/>
        <v>5010.253182780245</v>
      </c>
      <c r="F17" s="1">
        <f t="shared" si="7"/>
        <v>9924618.2059491742</v>
      </c>
      <c r="G17" s="5">
        <f t="shared" si="0"/>
        <v>7.5381794050825759E-3</v>
      </c>
      <c r="H17" s="1">
        <f>$U$4*$U$9/12*POWER((1+$U$10),QUOTIENT(A17,12))</f>
        <v>26250</v>
      </c>
      <c r="I17" s="4">
        <f t="shared" si="1"/>
        <v>96247.060319096985</v>
      </c>
      <c r="J17" s="4">
        <f t="shared" si="2"/>
        <v>174851.71672820247</v>
      </c>
      <c r="K17" s="4">
        <f t="shared" si="3"/>
        <v>317652.53651838918</v>
      </c>
      <c r="L17" s="4">
        <f t="shared" si="4"/>
        <v>577078.31438346719</v>
      </c>
      <c r="M17" s="4">
        <f t="shared" si="5"/>
        <v>1048376.2685533756</v>
      </c>
      <c r="N17" s="7">
        <f>B17</f>
        <v>42095</v>
      </c>
      <c r="O17" s="1">
        <f>A17</f>
        <v>16</v>
      </c>
      <c r="Q17" s="27"/>
      <c r="R17" s="59">
        <v>15</v>
      </c>
      <c r="S17" s="9">
        <f>$U$4*POWER((1+$U$8),$R17)</f>
        <v>31721691.141982716</v>
      </c>
      <c r="T17" s="10">
        <f>VLOOKUP(R17*12,$A$1:$M$361,7,0)</f>
        <v>0.1833543730366243</v>
      </c>
      <c r="U17" s="9">
        <f>S17-$S$14+T17*$S$14</f>
        <v>23555234.872348957</v>
      </c>
      <c r="V17" s="10">
        <f>Table3[[#This Row],[Capital appreciation + Equity in the house]]/Table3[[#This Row],[House value ]]</f>
        <v>0.74255924020312725</v>
      </c>
      <c r="W17" s="9">
        <f>$K$362</f>
        <v>27888907.660012528</v>
      </c>
      <c r="X17" s="10">
        <f>W17/S17</f>
        <v>0.87917468003786181</v>
      </c>
      <c r="Y17" s="9">
        <f>IF(S17-W17&lt;0,0,S17-W17)</f>
        <v>3832783.4819701873</v>
      </c>
      <c r="Z17" s="11">
        <f t="shared" si="8"/>
        <v>41187.287447922965</v>
      </c>
      <c r="AA17" s="33"/>
      <c r="AB17" s="44">
        <f>Z17/$Z$14</f>
        <v>0.46933251773134982</v>
      </c>
      <c r="AC17" s="37">
        <f>W17-U17</f>
        <v>4333672.7876635715</v>
      </c>
      <c r="AD17" s="28"/>
    </row>
    <row r="18" spans="1:30" x14ac:dyDescent="0.25">
      <c r="A18">
        <v>17</v>
      </c>
      <c r="B18" s="3">
        <v>42125</v>
      </c>
      <c r="C18" s="1">
        <f>IF(A18&lt;=$U$6*12,$C$2,0)</f>
        <v>87757.157008879876</v>
      </c>
      <c r="D18" s="1">
        <f>F17*$U$5/12</f>
        <v>82705.151716243126</v>
      </c>
      <c r="E18" s="1">
        <f t="shared" si="6"/>
        <v>5052.0052926367498</v>
      </c>
      <c r="F18" s="1">
        <f t="shared" si="7"/>
        <v>9919566.200656537</v>
      </c>
      <c r="G18" s="5">
        <f t="shared" si="0"/>
        <v>8.0433799343463033E-3</v>
      </c>
      <c r="H18" s="1">
        <f>$U$4*$U$9/12*POWER((1+$U$10),QUOTIENT(A18,12))</f>
        <v>26250</v>
      </c>
      <c r="I18" s="4">
        <f t="shared" si="1"/>
        <v>95294.119127818791</v>
      </c>
      <c r="J18" s="4">
        <f t="shared" si="2"/>
        <v>173120.51161208167</v>
      </c>
      <c r="K18" s="4">
        <f t="shared" si="3"/>
        <v>314507.46189939522</v>
      </c>
      <c r="L18" s="4">
        <f t="shared" si="4"/>
        <v>571364.66770640307</v>
      </c>
      <c r="M18" s="4">
        <f t="shared" si="5"/>
        <v>1037996.3054983916</v>
      </c>
      <c r="N18" s="7">
        <f>B18</f>
        <v>42125</v>
      </c>
      <c r="O18" s="1">
        <f>A18</f>
        <v>17</v>
      </c>
      <c r="Q18" s="27"/>
      <c r="R18" s="59">
        <v>20</v>
      </c>
      <c r="S18" s="9">
        <f>$U$4*POWER((1+$U$8),$R18)</f>
        <v>46609571.438493066</v>
      </c>
      <c r="T18" s="10">
        <f>VLOOKUP(R18*12,$A$1:$M$361,7,0)</f>
        <v>0.33593138351246687</v>
      </c>
      <c r="U18" s="9">
        <f>S18-$S$14+T18*$S$14</f>
        <v>39968885.273617737</v>
      </c>
      <c r="V18" s="10">
        <f>Table3[[#This Row],[Capital appreciation + Equity in the house]]/Table3[[#This Row],[House value ]]</f>
        <v>0.8575252687393079</v>
      </c>
      <c r="W18" s="9">
        <f>$L$362</f>
        <v>53202923.224791795</v>
      </c>
      <c r="X18" s="10">
        <f>W18/S18</f>
        <v>1.1414591806534726</v>
      </c>
      <c r="Y18" s="9">
        <f>IF(S18-W18&lt;0,0,S18-W18)</f>
        <v>0</v>
      </c>
      <c r="Z18" s="11">
        <f t="shared" si="8"/>
        <v>0</v>
      </c>
      <c r="AA18" s="33"/>
      <c r="AB18" s="43">
        <f>Z18/$Z$14</f>
        <v>0</v>
      </c>
      <c r="AC18" s="36">
        <f>W18-U18</f>
        <v>13234037.951174058</v>
      </c>
      <c r="AD18" s="28"/>
    </row>
    <row r="19" spans="1:30" ht="15.75" thickBot="1" x14ac:dyDescent="0.3">
      <c r="A19">
        <v>18</v>
      </c>
      <c r="B19" s="3">
        <v>42156</v>
      </c>
      <c r="C19" s="1">
        <f>IF(A19&lt;=$U$6*12,$C$2,0)</f>
        <v>87757.157008879876</v>
      </c>
      <c r="D19" s="1">
        <f>F18*$U$5/12</f>
        <v>82663.051672137808</v>
      </c>
      <c r="E19" s="1">
        <f t="shared" si="6"/>
        <v>5094.1053367420682</v>
      </c>
      <c r="F19" s="1">
        <f t="shared" si="7"/>
        <v>9914472.0953197945</v>
      </c>
      <c r="G19" s="5">
        <f t="shared" si="0"/>
        <v>8.5527904680205505E-3</v>
      </c>
      <c r="H19" s="1">
        <f>$U$4*$U$9/12*POWER((1+$U$10),QUOTIENT(A19,12))</f>
        <v>26250</v>
      </c>
      <c r="I19" s="4">
        <f t="shared" si="1"/>
        <v>94350.612997840391</v>
      </c>
      <c r="J19" s="4">
        <f t="shared" si="2"/>
        <v>171406.44714067486</v>
      </c>
      <c r="K19" s="4">
        <f t="shared" si="3"/>
        <v>311393.5266330645</v>
      </c>
      <c r="L19" s="4">
        <f t="shared" si="4"/>
        <v>565707.59178851778</v>
      </c>
      <c r="M19" s="4">
        <f t="shared" si="5"/>
        <v>1027719.1143548432</v>
      </c>
      <c r="N19" s="7">
        <f>B19</f>
        <v>42156</v>
      </c>
      <c r="O19" s="1">
        <f>A19</f>
        <v>18</v>
      </c>
      <c r="Q19" s="27"/>
      <c r="R19" s="60">
        <v>25</v>
      </c>
      <c r="S19" s="15">
        <f>$U$4*POWER((1+$U$8),$R19)</f>
        <v>68484751.962193251</v>
      </c>
      <c r="T19" s="16">
        <f>VLOOKUP(R19*12,$A$1:$M$361,7,0)</f>
        <v>0.58696770209017712</v>
      </c>
      <c r="U19" s="15">
        <f>S19-$S$14+T19*$S$14</f>
        <v>64354428.98309502</v>
      </c>
      <c r="V19" s="16">
        <f>Table3[[#This Row],[Capital appreciation + Equity in the house]]/Table3[[#This Row],[House value ]]</f>
        <v>0.93968988919784124</v>
      </c>
      <c r="W19" s="15">
        <f>$M$362</f>
        <v>97891865.047422096</v>
      </c>
      <c r="X19" s="16">
        <f>W19/S19</f>
        <v>1.429396504224224</v>
      </c>
      <c r="Y19" s="15">
        <f>IF(S19-W19&lt;0,0,S19-W19)</f>
        <v>0</v>
      </c>
      <c r="Z19" s="17">
        <f t="shared" si="8"/>
        <v>0</v>
      </c>
      <c r="AA19" s="33"/>
      <c r="AB19" s="45">
        <f>Z19/$Z$14</f>
        <v>0</v>
      </c>
      <c r="AC19" s="38">
        <f>W19-U19</f>
        <v>33537436.064327076</v>
      </c>
      <c r="AD19" s="28"/>
    </row>
    <row r="20" spans="1:30" ht="6.75" customHeight="1" thickBot="1" x14ac:dyDescent="0.3">
      <c r="A20">
        <v>19</v>
      </c>
      <c r="B20" s="3">
        <v>42186</v>
      </c>
      <c r="C20" s="1">
        <f>IF(A20&lt;=$U$6*12,$C$2,0)</f>
        <v>87757.157008879876</v>
      </c>
      <c r="D20" s="1">
        <f>F19*$U$5/12</f>
        <v>82620.600794331622</v>
      </c>
      <c r="E20" s="1">
        <f t="shared" si="6"/>
        <v>5136.5562145482545</v>
      </c>
      <c r="F20" s="1">
        <f t="shared" si="7"/>
        <v>9909335.5391052458</v>
      </c>
      <c r="G20" s="5">
        <f t="shared" si="0"/>
        <v>9.0664460894754155E-3</v>
      </c>
      <c r="H20" s="1">
        <f>$U$4*$U$9/12*POWER((1+$U$10),QUOTIENT(A20,12))</f>
        <v>26250</v>
      </c>
      <c r="I20" s="4">
        <f t="shared" si="1"/>
        <v>93416.448512713279</v>
      </c>
      <c r="J20" s="4">
        <f t="shared" si="2"/>
        <v>169709.35360462862</v>
      </c>
      <c r="K20" s="4">
        <f t="shared" si="3"/>
        <v>308310.42240897485</v>
      </c>
      <c r="L20" s="4">
        <f t="shared" si="4"/>
        <v>560106.52652328508</v>
      </c>
      <c r="M20" s="4">
        <f t="shared" si="5"/>
        <v>1017543.677579053</v>
      </c>
      <c r="N20" s="7">
        <f>B20</f>
        <v>42186</v>
      </c>
      <c r="O20" s="1">
        <f>A20</f>
        <v>19</v>
      </c>
      <c r="Q20" s="29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</row>
    <row r="21" spans="1:30" x14ac:dyDescent="0.25">
      <c r="A21">
        <v>20</v>
      </c>
      <c r="B21" s="3">
        <v>42217</v>
      </c>
      <c r="C21" s="1">
        <f>IF(A21&lt;=$U$6*12,$C$2,0)</f>
        <v>87757.157008879876</v>
      </c>
      <c r="D21" s="1">
        <f>F20*$U$5/12</f>
        <v>82577.796159210382</v>
      </c>
      <c r="E21" s="1">
        <f t="shared" si="6"/>
        <v>5179.3608496694942</v>
      </c>
      <c r="F21" s="1">
        <f t="shared" si="7"/>
        <v>9904156.1782555766</v>
      </c>
      <c r="G21" s="5">
        <f t="shared" si="0"/>
        <v>9.5843821744423362E-3</v>
      </c>
      <c r="H21" s="1">
        <f>$U$4*$U$9/12*POWER((1+$U$10),QUOTIENT(A21,12))</f>
        <v>26250</v>
      </c>
      <c r="I21" s="4">
        <f t="shared" si="1"/>
        <v>92491.533180904225</v>
      </c>
      <c r="J21" s="4">
        <f t="shared" si="2"/>
        <v>168029.06297487981</v>
      </c>
      <c r="K21" s="4">
        <f t="shared" si="3"/>
        <v>305257.843969282</v>
      </c>
      <c r="L21" s="4">
        <f t="shared" si="4"/>
        <v>554560.91734978708</v>
      </c>
      <c r="M21" s="4">
        <f t="shared" si="5"/>
        <v>1007468.9877020326</v>
      </c>
      <c r="N21" s="7">
        <f>B21</f>
        <v>42217</v>
      </c>
      <c r="O21" s="1">
        <f>A21</f>
        <v>20</v>
      </c>
    </row>
    <row r="22" spans="1:30" x14ac:dyDescent="0.25">
      <c r="A22">
        <v>21</v>
      </c>
      <c r="B22" s="3">
        <v>42248</v>
      </c>
      <c r="C22" s="1">
        <f>IF(A22&lt;=$U$6*12,$C$2,0)</f>
        <v>87757.157008879876</v>
      </c>
      <c r="D22" s="1">
        <f>F21*$U$5/12</f>
        <v>82534.634818796476</v>
      </c>
      <c r="E22" s="1">
        <f t="shared" si="6"/>
        <v>5222.5221900834003</v>
      </c>
      <c r="F22" s="1">
        <f t="shared" si="7"/>
        <v>9898933.6560654938</v>
      </c>
      <c r="G22" s="5">
        <f t="shared" si="0"/>
        <v>1.0106634393450617E-2</v>
      </c>
      <c r="H22" s="1">
        <f>$U$4*$U$9/12*POWER((1+$U$10),QUOTIENT(A22,12))</f>
        <v>26250</v>
      </c>
      <c r="I22" s="4">
        <f t="shared" si="1"/>
        <v>91575.775426637847</v>
      </c>
      <c r="J22" s="4">
        <f t="shared" si="2"/>
        <v>166365.40888601961</v>
      </c>
      <c r="K22" s="4">
        <f t="shared" si="3"/>
        <v>302235.48907849705</v>
      </c>
      <c r="L22" s="4">
        <f t="shared" si="4"/>
        <v>549070.21519780904</v>
      </c>
      <c r="M22" s="4">
        <f t="shared" si="5"/>
        <v>997494.04722973518</v>
      </c>
      <c r="N22" s="7">
        <f>B22</f>
        <v>42248</v>
      </c>
      <c r="O22" s="1">
        <f>A22</f>
        <v>21</v>
      </c>
    </row>
    <row r="23" spans="1:30" x14ac:dyDescent="0.25">
      <c r="A23">
        <v>22</v>
      </c>
      <c r="B23" s="3">
        <v>42278</v>
      </c>
      <c r="C23" s="1">
        <f>IF(A23&lt;=$U$6*12,$C$2,0)</f>
        <v>87757.157008879876</v>
      </c>
      <c r="D23" s="1">
        <f>F22*$U$5/12</f>
        <v>82491.113800545791</v>
      </c>
      <c r="E23" s="1">
        <f t="shared" si="6"/>
        <v>5266.0432083340856</v>
      </c>
      <c r="F23" s="1">
        <f t="shared" si="7"/>
        <v>9893667.6128571592</v>
      </c>
      <c r="G23" s="5">
        <f t="shared" si="0"/>
        <v>1.0633238714284078E-2</v>
      </c>
      <c r="H23" s="1">
        <f>$U$4*$U$9/12*POWER((1+$U$10),QUOTIENT(A23,12))</f>
        <v>26250</v>
      </c>
      <c r="I23" s="4">
        <f t="shared" si="1"/>
        <v>90669.084580829527</v>
      </c>
      <c r="J23" s="4">
        <f t="shared" si="2"/>
        <v>164718.22661982136</v>
      </c>
      <c r="K23" s="4">
        <f t="shared" si="3"/>
        <v>299243.05849356134</v>
      </c>
      <c r="L23" s="4">
        <f t="shared" si="4"/>
        <v>543633.87643347436</v>
      </c>
      <c r="M23" s="4">
        <f t="shared" si="5"/>
        <v>987617.86854429205</v>
      </c>
      <c r="N23" s="7">
        <f>B23</f>
        <v>42278</v>
      </c>
      <c r="O23" s="1">
        <f>A23</f>
        <v>22</v>
      </c>
    </row>
    <row r="24" spans="1:30" x14ac:dyDescent="0.25">
      <c r="A24">
        <v>23</v>
      </c>
      <c r="B24" s="3">
        <v>42309</v>
      </c>
      <c r="C24" s="1">
        <f>IF(A24&lt;=$U$6*12,$C$2,0)</f>
        <v>87757.157008879876</v>
      </c>
      <c r="D24" s="1">
        <f>F23*$U$5/12</f>
        <v>82447.230107142997</v>
      </c>
      <c r="E24" s="1">
        <f t="shared" si="6"/>
        <v>5309.9269017368788</v>
      </c>
      <c r="F24" s="1">
        <f t="shared" si="7"/>
        <v>9888357.685955422</v>
      </c>
      <c r="G24" s="5">
        <f t="shared" si="0"/>
        <v>1.1164231404457801E-2</v>
      </c>
      <c r="H24" s="1">
        <f>$U$4*$U$9/12*POWER((1+$U$10),QUOTIENT(A24,12))</f>
        <v>26250</v>
      </c>
      <c r="I24" s="4">
        <f t="shared" si="1"/>
        <v>89771.370872108455</v>
      </c>
      <c r="J24" s="4">
        <f t="shared" si="2"/>
        <v>163087.35308893208</v>
      </c>
      <c r="K24" s="4">
        <f t="shared" si="3"/>
        <v>296280.25593421923</v>
      </c>
      <c r="L24" s="4">
        <f t="shared" si="4"/>
        <v>538251.3628054203</v>
      </c>
      <c r="M24" s="4">
        <f t="shared" si="5"/>
        <v>977839.47380622989</v>
      </c>
      <c r="N24" s="7">
        <f>B24</f>
        <v>42309</v>
      </c>
      <c r="O24" s="1">
        <f>A24</f>
        <v>23</v>
      </c>
    </row>
    <row r="25" spans="1:30" x14ac:dyDescent="0.25">
      <c r="A25">
        <v>24</v>
      </c>
      <c r="B25" s="3">
        <v>42339</v>
      </c>
      <c r="C25" s="1">
        <f>IF(A25&lt;=$U$6*12,$C$2,0)</f>
        <v>87757.157008879876</v>
      </c>
      <c r="D25" s="1">
        <f>F24*$U$5/12</f>
        <v>82402.980716295191</v>
      </c>
      <c r="E25" s="1">
        <f t="shared" si="6"/>
        <v>5354.1762925846851</v>
      </c>
      <c r="F25" s="1">
        <f t="shared" si="7"/>
        <v>9883003.5096628368</v>
      </c>
      <c r="G25" s="5">
        <f t="shared" si="0"/>
        <v>1.1699649033716321E-2</v>
      </c>
      <c r="H25" s="1">
        <f>$U$4*$U$9/12*POWER((1+$U$10),QUOTIENT(A25,12))</f>
        <v>27562.5</v>
      </c>
      <c r="I25" s="4">
        <f t="shared" si="1"/>
        <v>86985.882549180576</v>
      </c>
      <c r="J25" s="4">
        <f t="shared" si="2"/>
        <v>158026.9656487802</v>
      </c>
      <c r="K25" s="4">
        <f t="shared" si="3"/>
        <v>287087.06677824003</v>
      </c>
      <c r="L25" s="4">
        <f t="shared" si="4"/>
        <v>521550.12641647767</v>
      </c>
      <c r="M25" s="4">
        <f t="shared" si="5"/>
        <v>947498.39279649919</v>
      </c>
      <c r="N25" s="7">
        <f>B25</f>
        <v>42339</v>
      </c>
      <c r="O25" s="1">
        <f>A25</f>
        <v>24</v>
      </c>
    </row>
    <row r="26" spans="1:30" x14ac:dyDescent="0.25">
      <c r="A26">
        <v>25</v>
      </c>
      <c r="B26" s="3">
        <v>42370</v>
      </c>
      <c r="C26" s="1">
        <f>IF(A26&lt;=$U$6*12,$C$2,0)</f>
        <v>87757.157008879876</v>
      </c>
      <c r="D26" s="1">
        <f>F25*$U$5/12</f>
        <v>82358.362580523637</v>
      </c>
      <c r="E26" s="1">
        <f t="shared" si="6"/>
        <v>5398.7944283562392</v>
      </c>
      <c r="F26" s="1">
        <f t="shared" si="7"/>
        <v>9877604.7152344808</v>
      </c>
      <c r="G26" s="5">
        <f t="shared" si="0"/>
        <v>1.2239528476551921E-2</v>
      </c>
      <c r="H26" s="1">
        <f>$U$4*$U$9/12*POWER((1+$U$10),QUOTIENT(A26,12))</f>
        <v>27562.5</v>
      </c>
      <c r="I26" s="4">
        <f t="shared" si="1"/>
        <v>86124.636187307493</v>
      </c>
      <c r="J26" s="4">
        <f t="shared" si="2"/>
        <v>156462.34222651503</v>
      </c>
      <c r="K26" s="4">
        <f t="shared" si="3"/>
        <v>284244.62057251483</v>
      </c>
      <c r="L26" s="4">
        <f t="shared" si="4"/>
        <v>516386.26377869066</v>
      </c>
      <c r="M26" s="4">
        <f t="shared" si="5"/>
        <v>938117.22059059341</v>
      </c>
      <c r="N26" s="7">
        <f>B26</f>
        <v>42370</v>
      </c>
      <c r="O26" s="1">
        <f>A26</f>
        <v>25</v>
      </c>
    </row>
    <row r="27" spans="1:30" x14ac:dyDescent="0.25">
      <c r="A27">
        <v>26</v>
      </c>
      <c r="B27" s="3">
        <v>42401</v>
      </c>
      <c r="C27" s="1">
        <f>IF(A27&lt;=$U$6*12,$C$2,0)</f>
        <v>87757.157008879876</v>
      </c>
      <c r="D27" s="1">
        <f>F26*$U$5/12</f>
        <v>82313.372626954006</v>
      </c>
      <c r="E27" s="1">
        <f t="shared" si="6"/>
        <v>5443.7843819258705</v>
      </c>
      <c r="F27" s="1">
        <f t="shared" si="7"/>
        <v>9872160.9308525547</v>
      </c>
      <c r="G27" s="5">
        <f t="shared" si="0"/>
        <v>1.2783906914744526E-2</v>
      </c>
      <c r="H27" s="1">
        <f>$U$4*$U$9/12*POWER((1+$U$10),QUOTIENT(A27,12))</f>
        <v>27562.5</v>
      </c>
      <c r="I27" s="4">
        <f t="shared" si="1"/>
        <v>85271.917017136133</v>
      </c>
      <c r="J27" s="4">
        <f t="shared" si="2"/>
        <v>154913.21012526238</v>
      </c>
      <c r="K27" s="4">
        <f t="shared" si="3"/>
        <v>281430.31739852956</v>
      </c>
      <c r="L27" s="4">
        <f t="shared" si="4"/>
        <v>511273.52849375299</v>
      </c>
      <c r="M27" s="4">
        <f t="shared" si="5"/>
        <v>928828.93127781514</v>
      </c>
      <c r="N27" s="7">
        <f>B27</f>
        <v>42401</v>
      </c>
      <c r="O27" s="1">
        <f>A27</f>
        <v>26</v>
      </c>
    </row>
    <row r="28" spans="1:30" x14ac:dyDescent="0.25">
      <c r="A28">
        <v>27</v>
      </c>
      <c r="B28" s="3">
        <v>42430</v>
      </c>
      <c r="C28" s="1">
        <f>IF(A28&lt;=$U$6*12,$C$2,0)</f>
        <v>87757.157008879876</v>
      </c>
      <c r="D28" s="1">
        <f>F27*$U$5/12</f>
        <v>82268.007757104628</v>
      </c>
      <c r="E28" s="1">
        <f t="shared" si="6"/>
        <v>5489.1492517752486</v>
      </c>
      <c r="F28" s="1">
        <f t="shared" si="7"/>
        <v>9866671.7816007789</v>
      </c>
      <c r="G28" s="5">
        <f t="shared" si="0"/>
        <v>1.3332821839922107E-2</v>
      </c>
      <c r="H28" s="1">
        <f>$U$4*$U$9/12*POWER((1+$U$10),QUOTIENT(A28,12))</f>
        <v>27562.5</v>
      </c>
      <c r="I28" s="4">
        <f t="shared" si="1"/>
        <v>84427.640611025883</v>
      </c>
      <c r="J28" s="4">
        <f t="shared" si="2"/>
        <v>153379.41596560637</v>
      </c>
      <c r="K28" s="4">
        <f t="shared" si="3"/>
        <v>278643.87861240556</v>
      </c>
      <c r="L28" s="4">
        <f t="shared" si="4"/>
        <v>506211.41435025068</v>
      </c>
      <c r="M28" s="4">
        <f t="shared" si="5"/>
        <v>919632.60522555979</v>
      </c>
      <c r="N28" s="7">
        <f>B28</f>
        <v>42430</v>
      </c>
      <c r="O28" s="1">
        <f>A28</f>
        <v>27</v>
      </c>
    </row>
    <row r="29" spans="1:30" x14ac:dyDescent="0.25">
      <c r="A29">
        <v>28</v>
      </c>
      <c r="B29" s="3">
        <v>42461</v>
      </c>
      <c r="C29" s="1">
        <f>IF(A29&lt;=$U$6*12,$C$2,0)</f>
        <v>87757.157008879876</v>
      </c>
      <c r="D29" s="1">
        <f>F28*$U$5/12</f>
        <v>82222.264846673163</v>
      </c>
      <c r="E29" s="1">
        <f t="shared" si="6"/>
        <v>5534.8921622067137</v>
      </c>
      <c r="F29" s="1">
        <f t="shared" si="7"/>
        <v>9861136.8894385714</v>
      </c>
      <c r="G29" s="5">
        <f t="shared" si="0"/>
        <v>1.388631105614286E-2</v>
      </c>
      <c r="H29" s="1">
        <f>$U$4*$U$9/12*POWER((1+$U$10),QUOTIENT(A29,12))</f>
        <v>27562.5</v>
      </c>
      <c r="I29" s="4">
        <f t="shared" si="1"/>
        <v>83591.723377253351</v>
      </c>
      <c r="J29" s="4">
        <f t="shared" si="2"/>
        <v>151860.80788673894</v>
      </c>
      <c r="K29" s="4">
        <f t="shared" si="3"/>
        <v>275885.02832911449</v>
      </c>
      <c r="L29" s="4">
        <f t="shared" si="4"/>
        <v>501199.42014876282</v>
      </c>
      <c r="M29" s="4">
        <f t="shared" si="5"/>
        <v>910527.3319064948</v>
      </c>
      <c r="N29" s="7">
        <f>B29</f>
        <v>42461</v>
      </c>
      <c r="O29" s="1">
        <f>A29</f>
        <v>28</v>
      </c>
    </row>
    <row r="30" spans="1:30" x14ac:dyDescent="0.25">
      <c r="A30">
        <v>29</v>
      </c>
      <c r="B30" s="3">
        <v>42491</v>
      </c>
      <c r="C30" s="1">
        <f>IF(A30&lt;=$U$6*12,$C$2,0)</f>
        <v>87757.157008879876</v>
      </c>
      <c r="D30" s="1">
        <f>F29*$U$5/12</f>
        <v>82176.140745321434</v>
      </c>
      <c r="E30" s="1">
        <f t="shared" si="6"/>
        <v>5581.016263558442</v>
      </c>
      <c r="F30" s="1">
        <f t="shared" si="7"/>
        <v>9855555.8731750138</v>
      </c>
      <c r="G30" s="5">
        <f t="shared" si="0"/>
        <v>1.4444412682498619E-2</v>
      </c>
      <c r="H30" s="1">
        <f>$U$4*$U$9/12*POWER((1+$U$10),QUOTIENT(A30,12))</f>
        <v>27562.5</v>
      </c>
      <c r="I30" s="4">
        <f t="shared" si="1"/>
        <v>82764.082551735992</v>
      </c>
      <c r="J30" s="4">
        <f t="shared" si="2"/>
        <v>150357.23553142467</v>
      </c>
      <c r="K30" s="4">
        <f t="shared" si="3"/>
        <v>273153.4933951628</v>
      </c>
      <c r="L30" s="4">
        <f t="shared" si="4"/>
        <v>496237.04965224059</v>
      </c>
      <c r="M30" s="4">
        <f t="shared" si="5"/>
        <v>901512.20980841061</v>
      </c>
      <c r="N30" s="7">
        <f>B30</f>
        <v>42491</v>
      </c>
      <c r="O30" s="1">
        <f>A30</f>
        <v>29</v>
      </c>
    </row>
    <row r="31" spans="1:30" x14ac:dyDescent="0.25">
      <c r="A31">
        <v>30</v>
      </c>
      <c r="B31" s="3">
        <v>42522</v>
      </c>
      <c r="C31" s="1">
        <f>IF(A31&lt;=$U$6*12,$C$2,0)</f>
        <v>87757.157008879876</v>
      </c>
      <c r="D31" s="1">
        <f>F30*$U$5/12</f>
        <v>82129.632276458447</v>
      </c>
      <c r="E31" s="1">
        <f t="shared" si="6"/>
        <v>5627.5247324214288</v>
      </c>
      <c r="F31" s="1">
        <f t="shared" si="7"/>
        <v>9849928.3484425917</v>
      </c>
      <c r="G31" s="5">
        <f t="shared" si="0"/>
        <v>1.5007165155740828E-2</v>
      </c>
      <c r="H31" s="1">
        <f>$U$4*$U$9/12*POWER((1+$U$10),QUOTIENT(A31,12))</f>
        <v>27562.5</v>
      </c>
      <c r="I31" s="4">
        <f t="shared" si="1"/>
        <v>81944.636189837591</v>
      </c>
      <c r="J31" s="4">
        <f t="shared" si="2"/>
        <v>148868.55003111355</v>
      </c>
      <c r="K31" s="4">
        <f t="shared" si="3"/>
        <v>270449.00336154725</v>
      </c>
      <c r="L31" s="4">
        <f t="shared" si="4"/>
        <v>491323.81153687177</v>
      </c>
      <c r="M31" s="4">
        <f t="shared" si="5"/>
        <v>892586.34634496074</v>
      </c>
      <c r="N31" s="7">
        <f>B31</f>
        <v>42522</v>
      </c>
      <c r="O31" s="1">
        <f>A31</f>
        <v>30</v>
      </c>
    </row>
    <row r="32" spans="1:30" x14ac:dyDescent="0.25">
      <c r="A32">
        <v>31</v>
      </c>
      <c r="B32" s="3">
        <v>42552</v>
      </c>
      <c r="C32" s="1">
        <f>IF(A32&lt;=$U$6*12,$C$2,0)</f>
        <v>87757.157008879876</v>
      </c>
      <c r="D32" s="1">
        <f>F31*$U$5/12</f>
        <v>82082.7362370216</v>
      </c>
      <c r="E32" s="1">
        <f t="shared" si="6"/>
        <v>5674.4207718582766</v>
      </c>
      <c r="F32" s="1">
        <f t="shared" si="7"/>
        <v>9844253.927670734</v>
      </c>
      <c r="G32" s="5">
        <f t="shared" si="0"/>
        <v>1.5574607232926599E-2</v>
      </c>
      <c r="H32" s="1">
        <f>$U$4*$U$9/12*POWER((1+$U$10),QUOTIENT(A32,12))</f>
        <v>27562.5</v>
      </c>
      <c r="I32" s="4">
        <f t="shared" si="1"/>
        <v>81133.303158255061</v>
      </c>
      <c r="J32" s="4">
        <f t="shared" si="2"/>
        <v>147394.60399120158</v>
      </c>
      <c r="K32" s="4">
        <f t="shared" si="3"/>
        <v>267771.2904569775</v>
      </c>
      <c r="L32" s="4">
        <f t="shared" si="4"/>
        <v>486459.21934343758</v>
      </c>
      <c r="M32" s="4">
        <f t="shared" si="5"/>
        <v>883748.85776728811</v>
      </c>
      <c r="N32" s="7">
        <f>B32</f>
        <v>42552</v>
      </c>
      <c r="O32" s="1">
        <f>A32</f>
        <v>31</v>
      </c>
    </row>
    <row r="33" spans="1:20" x14ac:dyDescent="0.25">
      <c r="A33">
        <v>32</v>
      </c>
      <c r="B33" s="3">
        <v>42583</v>
      </c>
      <c r="C33" s="1">
        <f>IF(A33&lt;=$U$6*12,$C$2,0)</f>
        <v>87757.157008879876</v>
      </c>
      <c r="D33" s="1">
        <f>F32*$U$5/12</f>
        <v>82035.449397256118</v>
      </c>
      <c r="E33" s="1">
        <f t="shared" si="6"/>
        <v>5721.7076116237586</v>
      </c>
      <c r="F33" s="1">
        <f t="shared" si="7"/>
        <v>9838532.2200591099</v>
      </c>
      <c r="G33" s="5">
        <f t="shared" si="0"/>
        <v>1.6146777994089014E-2</v>
      </c>
      <c r="H33" s="1">
        <f>$U$4*$U$9/12*POWER((1+$U$10),QUOTIENT(A33,12))</f>
        <v>27562.5</v>
      </c>
      <c r="I33" s="4">
        <f t="shared" si="1"/>
        <v>80330.003126985204</v>
      </c>
      <c r="J33" s="4">
        <f t="shared" si="2"/>
        <v>145935.2514764372</v>
      </c>
      <c r="K33" s="4">
        <f t="shared" si="3"/>
        <v>265120.0895613638</v>
      </c>
      <c r="L33" s="4">
        <f t="shared" si="4"/>
        <v>481642.79142914596</v>
      </c>
      <c r="M33" s="4">
        <f t="shared" si="5"/>
        <v>874998.86907652277</v>
      </c>
      <c r="N33" s="7">
        <f>B33</f>
        <v>42583</v>
      </c>
      <c r="O33" s="1">
        <f>A33</f>
        <v>32</v>
      </c>
    </row>
    <row r="34" spans="1:20" x14ac:dyDescent="0.25">
      <c r="A34">
        <v>33</v>
      </c>
      <c r="B34" s="3">
        <v>42614</v>
      </c>
      <c r="C34" s="1">
        <f>IF(A34&lt;=$U$6*12,$C$2,0)</f>
        <v>87757.157008879876</v>
      </c>
      <c r="D34" s="1">
        <f>F33*$U$5/12</f>
        <v>81987.768500492588</v>
      </c>
      <c r="E34" s="1">
        <f t="shared" si="6"/>
        <v>5769.3885083872883</v>
      </c>
      <c r="F34" s="1">
        <f t="shared" si="7"/>
        <v>9832762.8315507229</v>
      </c>
      <c r="G34" s="5">
        <f t="shared" si="0"/>
        <v>1.6723716844927707E-2</v>
      </c>
      <c r="H34" s="1">
        <f>$U$4*$U$9/12*POWER((1+$U$10),QUOTIENT(A34,12))</f>
        <v>27562.5</v>
      </c>
      <c r="I34" s="4">
        <f t="shared" si="1"/>
        <v>79534.656561371477</v>
      </c>
      <c r="J34" s="4">
        <f t="shared" si="2"/>
        <v>144490.34799647244</v>
      </c>
      <c r="K34" s="4">
        <f t="shared" si="3"/>
        <v>262495.13817956817</v>
      </c>
      <c r="L34" s="4">
        <f t="shared" si="4"/>
        <v>476874.05091994652</v>
      </c>
      <c r="M34" s="4">
        <f t="shared" si="5"/>
        <v>866335.51393715118</v>
      </c>
      <c r="N34" s="7">
        <f>B34</f>
        <v>42614</v>
      </c>
      <c r="O34" s="1">
        <f>A34</f>
        <v>33</v>
      </c>
    </row>
    <row r="35" spans="1:20" x14ac:dyDescent="0.25">
      <c r="A35">
        <v>34</v>
      </c>
      <c r="B35" s="3">
        <v>42644</v>
      </c>
      <c r="C35" s="1">
        <f>IF(A35&lt;=$U$6*12,$C$2,0)</f>
        <v>87757.157008879876</v>
      </c>
      <c r="D35" s="1">
        <f>F34*$U$5/12</f>
        <v>81939.690262922697</v>
      </c>
      <c r="E35" s="1">
        <f t="shared" si="6"/>
        <v>5817.4667459571792</v>
      </c>
      <c r="F35" s="1">
        <f t="shared" si="7"/>
        <v>9826945.3648047652</v>
      </c>
      <c r="G35" s="5">
        <f t="shared" si="0"/>
        <v>1.730546351952348E-2</v>
      </c>
      <c r="H35" s="1">
        <f>$U$4*$U$9/12*POWER((1+$U$10),QUOTIENT(A35,12))</f>
        <v>27562.5</v>
      </c>
      <c r="I35" s="4">
        <f t="shared" si="1"/>
        <v>78747.184714229181</v>
      </c>
      <c r="J35" s="4">
        <f t="shared" si="2"/>
        <v>143059.75049155686</v>
      </c>
      <c r="K35" s="4">
        <f t="shared" si="3"/>
        <v>259896.176415414</v>
      </c>
      <c r="L35" s="4">
        <f t="shared" si="4"/>
        <v>472152.52566331322</v>
      </c>
      <c r="M35" s="4">
        <f t="shared" si="5"/>
        <v>857757.93459123874</v>
      </c>
      <c r="N35" s="7">
        <f>B35</f>
        <v>42644</v>
      </c>
      <c r="O35" s="1">
        <f>A35</f>
        <v>34</v>
      </c>
    </row>
    <row r="36" spans="1:20" x14ac:dyDescent="0.25">
      <c r="A36">
        <v>35</v>
      </c>
      <c r="B36" s="3">
        <v>42675</v>
      </c>
      <c r="C36" s="1">
        <f>IF(A36&lt;=$U$6*12,$C$2,0)</f>
        <v>87757.157008879876</v>
      </c>
      <c r="D36" s="1">
        <f>F35*$U$5/12</f>
        <v>81891.211373373051</v>
      </c>
      <c r="E36" s="1">
        <f t="shared" si="6"/>
        <v>5865.9456355068251</v>
      </c>
      <c r="F36" s="1">
        <f t="shared" si="7"/>
        <v>9821079.4191692583</v>
      </c>
      <c r="G36" s="5">
        <f t="shared" si="0"/>
        <v>1.7892058083074168E-2</v>
      </c>
      <c r="H36" s="1">
        <f>$U$4*$U$9/12*POWER((1+$U$10),QUOTIENT(A36,12))</f>
        <v>27562.5</v>
      </c>
      <c r="I36" s="4">
        <f t="shared" si="1"/>
        <v>77967.509618048716</v>
      </c>
      <c r="J36" s="4">
        <f t="shared" si="2"/>
        <v>141643.31731837316</v>
      </c>
      <c r="K36" s="4">
        <f t="shared" si="3"/>
        <v>257322.94694595452</v>
      </c>
      <c r="L36" s="4">
        <f t="shared" si="4"/>
        <v>467477.74818149838</v>
      </c>
      <c r="M36" s="4">
        <f t="shared" si="5"/>
        <v>849265.28177350387</v>
      </c>
      <c r="N36" s="7">
        <f>B36</f>
        <v>42675</v>
      </c>
      <c r="O36" s="1">
        <f>A36</f>
        <v>35</v>
      </c>
    </row>
    <row r="37" spans="1:20" x14ac:dyDescent="0.25">
      <c r="A37">
        <v>36</v>
      </c>
      <c r="B37" s="3">
        <v>42705</v>
      </c>
      <c r="C37" s="1">
        <f>IF(A37&lt;=$U$6*12,$C$2,0)</f>
        <v>87757.157008879876</v>
      </c>
      <c r="D37" s="1">
        <f>F36*$U$5/12</f>
        <v>81842.328493077148</v>
      </c>
      <c r="E37" s="1">
        <f t="shared" si="6"/>
        <v>5914.8285158027284</v>
      </c>
      <c r="F37" s="1">
        <f t="shared" si="7"/>
        <v>9815164.5906534549</v>
      </c>
      <c r="G37" s="5">
        <f t="shared" si="0"/>
        <v>1.8483540934654513E-2</v>
      </c>
      <c r="H37" s="1">
        <f>$U$4*$U$9/12*POWER((1+$U$10),QUOTIENT(A37,12))</f>
        <v>28940.625000000004</v>
      </c>
      <c r="I37" s="4">
        <f t="shared" si="1"/>
        <v>75428.202484142836</v>
      </c>
      <c r="J37" s="4">
        <f t="shared" si="2"/>
        <v>137030.16643156603</v>
      </c>
      <c r="K37" s="4">
        <f t="shared" si="3"/>
        <v>248942.25095991412</v>
      </c>
      <c r="L37" s="4">
        <f t="shared" si="4"/>
        <v>452252.56545198936</v>
      </c>
      <c r="M37" s="4">
        <f t="shared" si="5"/>
        <v>821605.74257377</v>
      </c>
      <c r="N37" s="7">
        <f>B37</f>
        <v>42705</v>
      </c>
      <c r="O37" s="1">
        <f>A37</f>
        <v>36</v>
      </c>
    </row>
    <row r="38" spans="1:20" x14ac:dyDescent="0.25">
      <c r="A38">
        <v>37</v>
      </c>
      <c r="B38" s="3">
        <v>42736</v>
      </c>
      <c r="C38" s="1">
        <f>IF(A38&lt;=$U$6*12,$C$2,0)</f>
        <v>87757.157008879876</v>
      </c>
      <c r="D38" s="1">
        <f>F37*$U$5/12</f>
        <v>81793.03825544547</v>
      </c>
      <c r="E38" s="1">
        <f t="shared" si="6"/>
        <v>5964.1187534344062</v>
      </c>
      <c r="F38" s="1">
        <f t="shared" si="7"/>
        <v>9809200.4719000198</v>
      </c>
      <c r="G38" s="5">
        <f t="shared" si="0"/>
        <v>1.9079952809998021E-2</v>
      </c>
      <c r="H38" s="1">
        <f>$U$4*$U$9/12*POWER((1+$U$10),QUOTIENT(A38,12))</f>
        <v>28940.625000000004</v>
      </c>
      <c r="I38" s="4">
        <f t="shared" si="1"/>
        <v>74681.388598161211</v>
      </c>
      <c r="J38" s="4">
        <f t="shared" si="2"/>
        <v>135673.43211046146</v>
      </c>
      <c r="K38" s="4">
        <f t="shared" si="3"/>
        <v>246477.47619793474</v>
      </c>
      <c r="L38" s="4">
        <f t="shared" si="4"/>
        <v>447774.81727919739</v>
      </c>
      <c r="M38" s="4">
        <f t="shared" si="5"/>
        <v>813471.03225125733</v>
      </c>
      <c r="N38" s="7">
        <f>B38</f>
        <v>42736</v>
      </c>
      <c r="O38" s="1">
        <f>A38</f>
        <v>37</v>
      </c>
    </row>
    <row r="39" spans="1:20" x14ac:dyDescent="0.25">
      <c r="A39">
        <v>38</v>
      </c>
      <c r="B39" s="3">
        <v>42767</v>
      </c>
      <c r="C39" s="1">
        <f>IF(A39&lt;=$U$6*12,$C$2,0)</f>
        <v>87757.157008879876</v>
      </c>
      <c r="D39" s="1">
        <f>F38*$U$5/12</f>
        <v>81743.337265833499</v>
      </c>
      <c r="E39" s="1">
        <f t="shared" si="6"/>
        <v>6013.819743046377</v>
      </c>
      <c r="F39" s="1">
        <f t="shared" si="7"/>
        <v>9803186.6521569733</v>
      </c>
      <c r="G39" s="5">
        <f t="shared" si="0"/>
        <v>1.9681334784302673E-2</v>
      </c>
      <c r="H39" s="1">
        <f>$U$4*$U$9/12*POWER((1+$U$10),QUOTIENT(A39,12))</f>
        <v>28940.625000000004</v>
      </c>
      <c r="I39" s="4">
        <f t="shared" si="1"/>
        <v>73941.968909070492</v>
      </c>
      <c r="J39" s="4">
        <f t="shared" si="2"/>
        <v>134330.13080243708</v>
      </c>
      <c r="K39" s="4">
        <f t="shared" si="3"/>
        <v>244037.10514646996</v>
      </c>
      <c r="L39" s="4">
        <f t="shared" si="4"/>
        <v>443341.4032467301</v>
      </c>
      <c r="M39" s="4">
        <f t="shared" si="5"/>
        <v>805416.86361510609</v>
      </c>
      <c r="N39" s="7">
        <f>B39</f>
        <v>42767</v>
      </c>
      <c r="O39" s="1">
        <f>A39</f>
        <v>38</v>
      </c>
    </row>
    <row r="40" spans="1:20" x14ac:dyDescent="0.25">
      <c r="A40">
        <v>39</v>
      </c>
      <c r="B40" s="3">
        <v>42795</v>
      </c>
      <c r="C40" s="1">
        <f>IF(A40&lt;=$U$6*12,$C$2,0)</f>
        <v>87757.157008879876</v>
      </c>
      <c r="D40" s="1">
        <f>F39*$U$5/12</f>
        <v>81693.222101308114</v>
      </c>
      <c r="E40" s="1">
        <f t="shared" si="6"/>
        <v>6063.9349075717619</v>
      </c>
      <c r="F40" s="1">
        <f t="shared" si="7"/>
        <v>9797122.7172494009</v>
      </c>
      <c r="G40" s="5">
        <f t="shared" si="0"/>
        <v>2.028772827505991E-2</v>
      </c>
      <c r="H40" s="1">
        <f>$U$4*$U$9/12*POWER((1+$U$10),QUOTIENT(A40,12))</f>
        <v>28940.625000000004</v>
      </c>
      <c r="I40" s="4">
        <f t="shared" si="1"/>
        <v>73209.870207000495</v>
      </c>
      <c r="J40" s="4">
        <f t="shared" si="2"/>
        <v>133000.12950736348</v>
      </c>
      <c r="K40" s="4">
        <f t="shared" si="3"/>
        <v>241620.89618462377</v>
      </c>
      <c r="L40" s="4">
        <f t="shared" si="4"/>
        <v>438951.88440270309</v>
      </c>
      <c r="M40" s="4">
        <f t="shared" si="5"/>
        <v>797442.4392228775</v>
      </c>
      <c r="N40" s="7">
        <f>B40</f>
        <v>42795</v>
      </c>
      <c r="O40" s="1">
        <f>A40</f>
        <v>39</v>
      </c>
    </row>
    <row r="41" spans="1:20" x14ac:dyDescent="0.25">
      <c r="A41">
        <v>40</v>
      </c>
      <c r="B41" s="3">
        <v>42826</v>
      </c>
      <c r="C41" s="1">
        <f>IF(A41&lt;=$U$6*12,$C$2,0)</f>
        <v>87757.157008879876</v>
      </c>
      <c r="D41" s="1">
        <f>F40*$U$5/12</f>
        <v>81642.689310411675</v>
      </c>
      <c r="E41" s="1">
        <f t="shared" si="6"/>
        <v>6114.467698468201</v>
      </c>
      <c r="F41" s="1">
        <f t="shared" si="7"/>
        <v>9791008.249550933</v>
      </c>
      <c r="G41" s="5">
        <f t="shared" si="0"/>
        <v>2.0899175044906699E-2</v>
      </c>
      <c r="H41" s="1">
        <f>$U$4*$U$9/12*POWER((1+$U$10),QUOTIENT(A41,12))</f>
        <v>28940.625000000004</v>
      </c>
      <c r="I41" s="4">
        <f t="shared" si="1"/>
        <v>72485.020006931169</v>
      </c>
      <c r="J41" s="4">
        <f t="shared" si="2"/>
        <v>131683.296541944</v>
      </c>
      <c r="K41" s="4">
        <f t="shared" si="3"/>
        <v>239228.61008378593</v>
      </c>
      <c r="L41" s="4">
        <f t="shared" si="4"/>
        <v>434605.82614129019</v>
      </c>
      <c r="M41" s="4">
        <f t="shared" si="5"/>
        <v>789546.96952760138</v>
      </c>
      <c r="N41" s="7">
        <f>B41</f>
        <v>42826</v>
      </c>
      <c r="O41" s="1">
        <f>A41</f>
        <v>40</v>
      </c>
    </row>
    <row r="42" spans="1:20" x14ac:dyDescent="0.25">
      <c r="A42">
        <v>41</v>
      </c>
      <c r="B42" s="3">
        <v>42856</v>
      </c>
      <c r="C42" s="1">
        <f>IF(A42&lt;=$U$6*12,$C$2,0)</f>
        <v>87757.157008879876</v>
      </c>
      <c r="D42" s="1">
        <f>F41*$U$5/12</f>
        <v>81591.735412924449</v>
      </c>
      <c r="E42" s="1">
        <f t="shared" si="6"/>
        <v>6165.4215959554276</v>
      </c>
      <c r="F42" s="1">
        <f t="shared" si="7"/>
        <v>9784842.8279549778</v>
      </c>
      <c r="G42" s="5">
        <f t="shared" si="0"/>
        <v>2.1515717204502224E-2</v>
      </c>
      <c r="H42" s="1">
        <f>$U$4*$U$9/12*POWER((1+$U$10),QUOTIENT(A42,12))</f>
        <v>28940.625000000004</v>
      </c>
      <c r="I42" s="4">
        <f t="shared" si="1"/>
        <v>71767.346541516017</v>
      </c>
      <c r="J42" s="4">
        <f t="shared" si="2"/>
        <v>130379.50152667722</v>
      </c>
      <c r="K42" s="4">
        <f t="shared" si="3"/>
        <v>236860.00998394642</v>
      </c>
      <c r="L42" s="4">
        <f t="shared" si="4"/>
        <v>430302.79815969325</v>
      </c>
      <c r="M42" s="4">
        <f t="shared" si="5"/>
        <v>781729.67279960541</v>
      </c>
      <c r="N42" s="7">
        <f>B42</f>
        <v>42856</v>
      </c>
      <c r="O42" s="1">
        <f>A42</f>
        <v>41</v>
      </c>
    </row>
    <row r="43" spans="1:20" x14ac:dyDescent="0.25">
      <c r="A43">
        <v>42</v>
      </c>
      <c r="B43" s="3">
        <v>42887</v>
      </c>
      <c r="C43" s="1">
        <f>IF(A43&lt;=$U$6*12,$C$2,0)</f>
        <v>87757.157008879876</v>
      </c>
      <c r="D43" s="1">
        <f>F42*$U$5/12</f>
        <v>81540.356899624821</v>
      </c>
      <c r="E43" s="1">
        <f t="shared" si="6"/>
        <v>6216.8001092550548</v>
      </c>
      <c r="F43" s="1">
        <f t="shared" si="7"/>
        <v>9778626.0278457236</v>
      </c>
      <c r="G43" s="5">
        <f t="shared" si="0"/>
        <v>2.2137397215427644E-2</v>
      </c>
      <c r="H43" s="1">
        <f>$U$4*$U$9/12*POWER((1+$U$10),QUOTIENT(A43,12))</f>
        <v>28940.625000000004</v>
      </c>
      <c r="I43" s="4">
        <f t="shared" si="1"/>
        <v>71056.77875397625</v>
      </c>
      <c r="J43" s="4">
        <f t="shared" si="2"/>
        <v>129088.61537294771</v>
      </c>
      <c r="K43" s="4">
        <f t="shared" si="3"/>
        <v>234514.86137024398</v>
      </c>
      <c r="L43" s="4">
        <f t="shared" si="4"/>
        <v>426042.37441553775</v>
      </c>
      <c r="M43" s="4">
        <f t="shared" si="5"/>
        <v>773989.77504911413</v>
      </c>
      <c r="N43" s="7">
        <f>B43</f>
        <v>42887</v>
      </c>
      <c r="O43" s="1">
        <f>A43</f>
        <v>42</v>
      </c>
    </row>
    <row r="44" spans="1:20" x14ac:dyDescent="0.25">
      <c r="A44">
        <v>43</v>
      </c>
      <c r="B44" s="3">
        <v>42917</v>
      </c>
      <c r="C44" s="1">
        <f>IF(A44&lt;=$U$6*12,$C$2,0)</f>
        <v>87757.157008879876</v>
      </c>
      <c r="D44" s="1">
        <f>F43*$U$5/12</f>
        <v>81488.550232047695</v>
      </c>
      <c r="E44" s="1">
        <f t="shared" si="6"/>
        <v>6268.6067768321809</v>
      </c>
      <c r="F44" s="1">
        <f t="shared" si="7"/>
        <v>9772357.4210688919</v>
      </c>
      <c r="G44" s="5">
        <f t="shared" si="0"/>
        <v>2.2764257893110811E-2</v>
      </c>
      <c r="H44" s="1">
        <f>$U$4*$U$9/12*POWER((1+$U$10),QUOTIENT(A44,12))</f>
        <v>28940.625000000004</v>
      </c>
      <c r="I44" s="4">
        <f t="shared" si="1"/>
        <v>70353.246291065603</v>
      </c>
      <c r="J44" s="4">
        <f t="shared" si="2"/>
        <v>127810.5102702453</v>
      </c>
      <c r="K44" s="4">
        <f t="shared" si="3"/>
        <v>232192.93204974657</v>
      </c>
      <c r="L44" s="4">
        <f t="shared" si="4"/>
        <v>421824.13308469101</v>
      </c>
      <c r="M44" s="4">
        <f t="shared" si="5"/>
        <v>766326.50994961802</v>
      </c>
      <c r="N44" s="7">
        <f>B44</f>
        <v>42917</v>
      </c>
      <c r="O44" s="1">
        <f>A44</f>
        <v>43</v>
      </c>
    </row>
    <row r="45" spans="1:20" x14ac:dyDescent="0.25">
      <c r="A45">
        <v>44</v>
      </c>
      <c r="B45" s="3">
        <v>42948</v>
      </c>
      <c r="C45" s="1">
        <f>IF(A45&lt;=$U$6*12,$C$2,0)</f>
        <v>87757.157008879876</v>
      </c>
      <c r="D45" s="1">
        <f>F44*$U$5/12</f>
        <v>81436.311842240772</v>
      </c>
      <c r="E45" s="1">
        <f t="shared" si="6"/>
        <v>6320.8451666391047</v>
      </c>
      <c r="F45" s="1">
        <f t="shared" si="7"/>
        <v>9766036.5759022534</v>
      </c>
      <c r="G45" s="5">
        <f t="shared" si="0"/>
        <v>2.3396342409774663E-2</v>
      </c>
      <c r="H45" s="1">
        <f>$U$4*$U$9/12*POWER((1+$U$10),QUOTIENT(A45,12))</f>
        <v>28940.625000000004</v>
      </c>
      <c r="I45" s="4">
        <f t="shared" si="1"/>
        <v>69656.679496104567</v>
      </c>
      <c r="J45" s="4">
        <f t="shared" si="2"/>
        <v>126545.05967351017</v>
      </c>
      <c r="K45" s="4">
        <f t="shared" si="3"/>
        <v>229893.99212846192</v>
      </c>
      <c r="L45" s="4">
        <f t="shared" si="4"/>
        <v>417647.65651949594</v>
      </c>
      <c r="M45" s="4">
        <f t="shared" si="5"/>
        <v>758739.11876199814</v>
      </c>
      <c r="N45" s="7">
        <f>B45</f>
        <v>42948</v>
      </c>
      <c r="O45" s="1">
        <f>A45</f>
        <v>44</v>
      </c>
      <c r="S45" s="32" t="s">
        <v>7</v>
      </c>
      <c r="T45" s="32" t="s">
        <v>8</v>
      </c>
    </row>
    <row r="46" spans="1:20" x14ac:dyDescent="0.25">
      <c r="A46">
        <v>45</v>
      </c>
      <c r="B46" s="3">
        <v>42979</v>
      </c>
      <c r="C46" s="1">
        <f>IF(A46&lt;=$U$6*12,$C$2,0)</f>
        <v>87757.157008879876</v>
      </c>
      <c r="D46" s="1">
        <f>F45*$U$5/12</f>
        <v>81383.638132518783</v>
      </c>
      <c r="E46" s="1">
        <f t="shared" si="6"/>
        <v>6373.5188763610931</v>
      </c>
      <c r="F46" s="1">
        <f t="shared" si="7"/>
        <v>9759663.0570258927</v>
      </c>
      <c r="G46" s="5">
        <f t="shared" si="0"/>
        <v>2.4033694297410733E-2</v>
      </c>
      <c r="H46" s="1">
        <f>$U$4*$U$9/12*POWER((1+$U$10),QUOTIENT(A46,12))</f>
        <v>28940.625000000004</v>
      </c>
      <c r="I46" s="4">
        <f t="shared" si="1"/>
        <v>68967.009402083728</v>
      </c>
      <c r="J46" s="4">
        <f t="shared" si="2"/>
        <v>125292.13829060414</v>
      </c>
      <c r="K46" s="4">
        <f t="shared" si="3"/>
        <v>227617.81398857615</v>
      </c>
      <c r="L46" s="4">
        <f t="shared" si="4"/>
        <v>413512.53120742174</v>
      </c>
      <c r="M46" s="4">
        <f t="shared" si="5"/>
        <v>751226.85025940405</v>
      </c>
      <c r="N46" s="7">
        <f>B46</f>
        <v>42979</v>
      </c>
      <c r="O46" s="1">
        <f>A46</f>
        <v>45</v>
      </c>
      <c r="S46" s="2">
        <v>0</v>
      </c>
      <c r="T46" s="6">
        <v>0</v>
      </c>
    </row>
    <row r="47" spans="1:20" x14ac:dyDescent="0.25">
      <c r="A47">
        <v>46</v>
      </c>
      <c r="B47" s="3">
        <v>43009</v>
      </c>
      <c r="C47" s="1">
        <f>IF(A47&lt;=$U$6*12,$C$2,0)</f>
        <v>87757.157008879876</v>
      </c>
      <c r="D47" s="1">
        <f>F46*$U$5/12</f>
        <v>81330.525475215778</v>
      </c>
      <c r="E47" s="1">
        <f t="shared" si="6"/>
        <v>6426.6315336640982</v>
      </c>
      <c r="F47" s="1">
        <f t="shared" si="7"/>
        <v>9753236.4254922289</v>
      </c>
      <c r="G47" s="5">
        <f t="shared" si="0"/>
        <v>2.4676357450777106E-2</v>
      </c>
      <c r="H47" s="1">
        <f>$U$4*$U$9/12*POWER((1+$U$10),QUOTIENT(A47,12))</f>
        <v>28940.625000000004</v>
      </c>
      <c r="I47" s="4">
        <f t="shared" si="1"/>
        <v>68284.167724835352</v>
      </c>
      <c r="J47" s="4">
        <f t="shared" si="2"/>
        <v>124051.62206990508</v>
      </c>
      <c r="K47" s="4">
        <f t="shared" si="3"/>
        <v>225364.17226591692</v>
      </c>
      <c r="L47" s="4">
        <f t="shared" si="4"/>
        <v>409418.34773012053</v>
      </c>
      <c r="M47" s="4">
        <f t="shared" si="5"/>
        <v>743788.96065287513</v>
      </c>
      <c r="N47" s="7">
        <f>B47</f>
        <v>43009</v>
      </c>
      <c r="O47" s="1">
        <f>A47</f>
        <v>46</v>
      </c>
      <c r="S47" s="2">
        <v>0.05</v>
      </c>
      <c r="T47" s="6">
        <f>IF((VLOOKUP($S47,$G$2:$O$361,9,TRUE)/12)&gt;=$U$6,$U$6,VLOOKUP($S47,$G$2:$O$361,9,TRUE)/12)</f>
        <v>6.583333333333333</v>
      </c>
    </row>
    <row r="48" spans="1:20" x14ac:dyDescent="0.25">
      <c r="A48">
        <v>47</v>
      </c>
      <c r="B48" s="3">
        <v>43040</v>
      </c>
      <c r="C48" s="1">
        <f>IF(A48&lt;=$U$6*12,$C$2,0)</f>
        <v>87757.157008879876</v>
      </c>
      <c r="D48" s="1">
        <f>F47*$U$5/12</f>
        <v>81276.970212435248</v>
      </c>
      <c r="E48" s="1">
        <f t="shared" si="6"/>
        <v>6480.1867964446283</v>
      </c>
      <c r="F48" s="1">
        <f t="shared" si="7"/>
        <v>9746756.2386957835</v>
      </c>
      <c r="G48" s="5">
        <f t="shared" si="0"/>
        <v>2.5324376130421645E-2</v>
      </c>
      <c r="H48" s="1">
        <f>$U$4*$U$9/12*POWER((1+$U$10),QUOTIENT(A48,12))</f>
        <v>28940.625000000004</v>
      </c>
      <c r="I48" s="4">
        <f t="shared" si="1"/>
        <v>67608.086856272639</v>
      </c>
      <c r="J48" s="4">
        <f t="shared" si="2"/>
        <v>122823.38818802485</v>
      </c>
      <c r="K48" s="4">
        <f t="shared" si="3"/>
        <v>223132.84382764058</v>
      </c>
      <c r="L48" s="4">
        <f t="shared" si="4"/>
        <v>405364.70072289166</v>
      </c>
      <c r="M48" s="4">
        <f t="shared" si="5"/>
        <v>736424.71351769834</v>
      </c>
      <c r="N48" s="7">
        <f>B48</f>
        <v>43040</v>
      </c>
      <c r="O48" s="1">
        <f>A48</f>
        <v>47</v>
      </c>
      <c r="S48" s="2">
        <v>0.1</v>
      </c>
      <c r="T48" s="6">
        <f>IF((VLOOKUP($S48,$G$2:$O$361,9,TRUE)/12)&gt;=$U$6,$U$6,VLOOKUP($S48,$G$2:$O$361,9,TRUE)/12)</f>
        <v>10.583333333333334</v>
      </c>
    </row>
    <row r="49" spans="1:24" x14ac:dyDescent="0.25">
      <c r="A49">
        <v>48</v>
      </c>
      <c r="B49" s="3">
        <v>43070</v>
      </c>
      <c r="C49" s="1">
        <f>IF(A49&lt;=$U$6*12,$C$2,0)</f>
        <v>87757.157008879876</v>
      </c>
      <c r="D49" s="1">
        <f>F48*$U$5/12</f>
        <v>81222.968655798191</v>
      </c>
      <c r="E49" s="1">
        <f t="shared" si="6"/>
        <v>6534.1883530816849</v>
      </c>
      <c r="F49" s="1">
        <f t="shared" si="7"/>
        <v>9740222.0503427014</v>
      </c>
      <c r="G49" s="5">
        <f t="shared" si="0"/>
        <v>2.5977794965729863E-2</v>
      </c>
      <c r="H49" s="1">
        <f>$U$4*$U$9/12*POWER((1+$U$10),QUOTIENT(A49,12))</f>
        <v>30387.65625</v>
      </c>
      <c r="I49" s="4">
        <f t="shared" si="1"/>
        <v>65291.843315493687</v>
      </c>
      <c r="J49" s="4">
        <f t="shared" si="2"/>
        <v>118615.47619442135</v>
      </c>
      <c r="K49" s="4">
        <f t="shared" si="3"/>
        <v>215488.3440010128</v>
      </c>
      <c r="L49" s="4">
        <f t="shared" si="4"/>
        <v>391476.96312568325</v>
      </c>
      <c r="M49" s="4">
        <f t="shared" si="5"/>
        <v>711194.90647432534</v>
      </c>
      <c r="N49" s="7">
        <f>B49</f>
        <v>43070</v>
      </c>
      <c r="O49" s="1">
        <f>A49</f>
        <v>48</v>
      </c>
      <c r="S49" s="2">
        <v>0.15</v>
      </c>
      <c r="T49" s="6">
        <f>IF((VLOOKUP($S49,$G$2:$O$361,9,TRUE)/12)&gt;=$U$6,$U$6,VLOOKUP($S49,$G$2:$O$361,9,TRUE)/12)</f>
        <v>13.416666666666666</v>
      </c>
      <c r="W49" s="2"/>
      <c r="X49" s="6"/>
    </row>
    <row r="50" spans="1:24" x14ac:dyDescent="0.25">
      <c r="A50">
        <v>49</v>
      </c>
      <c r="B50" s="3">
        <v>43101</v>
      </c>
      <c r="C50" s="1">
        <f>IF(A50&lt;=$U$6*12,$C$2,0)</f>
        <v>87757.157008879876</v>
      </c>
      <c r="D50" s="1">
        <f>F49*$U$5/12</f>
        <v>81168.517086189182</v>
      </c>
      <c r="E50" s="1">
        <f t="shared" si="6"/>
        <v>6588.6399226906942</v>
      </c>
      <c r="F50" s="1">
        <f t="shared" si="7"/>
        <v>9733633.4104200099</v>
      </c>
      <c r="G50" s="5">
        <f t="shared" si="0"/>
        <v>2.6636658957999014E-2</v>
      </c>
      <c r="H50" s="1">
        <f>$U$4*$U$9/12*POWER((1+$U$10),QUOTIENT(A50,12))</f>
        <v>30387.65625</v>
      </c>
      <c r="I50" s="4">
        <f t="shared" si="1"/>
        <v>64645.389421280881</v>
      </c>
      <c r="J50" s="4">
        <f t="shared" si="2"/>
        <v>117441.06553903103</v>
      </c>
      <c r="K50" s="4">
        <f t="shared" si="3"/>
        <v>213354.79604060677</v>
      </c>
      <c r="L50" s="4">
        <f t="shared" si="4"/>
        <v>387600.95358978544</v>
      </c>
      <c r="M50" s="4">
        <f t="shared" si="5"/>
        <v>704153.37274685677</v>
      </c>
      <c r="N50" s="7">
        <f>B50</f>
        <v>43101</v>
      </c>
      <c r="O50" s="1">
        <f>A50</f>
        <v>49</v>
      </c>
      <c r="S50" s="2">
        <v>0.2</v>
      </c>
      <c r="T50" s="6">
        <f>IF((VLOOKUP($S50,$G$2:$O$361,9,TRUE)/12)&gt;=$U$6,$U$6,VLOOKUP($S50,$G$2:$O$361,9,TRUE)/12)</f>
        <v>15.666666666666666</v>
      </c>
      <c r="W50" s="2"/>
      <c r="X50" s="6"/>
    </row>
    <row r="51" spans="1:24" x14ac:dyDescent="0.25">
      <c r="A51">
        <v>50</v>
      </c>
      <c r="B51" s="3">
        <v>43132</v>
      </c>
      <c r="C51" s="1">
        <f>IF(A51&lt;=$U$6*12,$C$2,0)</f>
        <v>87757.157008879876</v>
      </c>
      <c r="D51" s="1">
        <f>F50*$U$5/12</f>
        <v>81113.611753500081</v>
      </c>
      <c r="E51" s="1">
        <f t="shared" si="6"/>
        <v>6643.545255379795</v>
      </c>
      <c r="F51" s="1">
        <f t="shared" si="7"/>
        <v>9726989.8651646301</v>
      </c>
      <c r="G51" s="5">
        <f t="shared" si="0"/>
        <v>2.7301013483536987E-2</v>
      </c>
      <c r="H51" s="1">
        <f>$U$4*$U$9/12*POWER((1+$U$10),QUOTIENT(A51,12))</f>
        <v>30387.65625</v>
      </c>
      <c r="I51" s="4">
        <f t="shared" si="1"/>
        <v>64005.336060674133</v>
      </c>
      <c r="J51" s="4">
        <f t="shared" si="2"/>
        <v>116278.28271191187</v>
      </c>
      <c r="K51" s="4">
        <f t="shared" si="3"/>
        <v>211242.37231743243</v>
      </c>
      <c r="L51" s="4">
        <f t="shared" si="4"/>
        <v>383763.32038592611</v>
      </c>
      <c r="M51" s="4">
        <f t="shared" si="5"/>
        <v>697181.55717510567</v>
      </c>
      <c r="N51" s="7">
        <f>B51</f>
        <v>43132</v>
      </c>
      <c r="O51" s="1">
        <f>A51</f>
        <v>50</v>
      </c>
      <c r="S51" s="2">
        <v>0.25</v>
      </c>
      <c r="T51" s="6">
        <f>IF((VLOOKUP($S51,$G$2:$O$361,9,TRUE)/12)&gt;=$U$6,$U$6,VLOOKUP($S51,$G$2:$O$361,9,TRUE)/12)</f>
        <v>17.416666666666668</v>
      </c>
      <c r="W51" s="2"/>
      <c r="X51" s="6"/>
    </row>
    <row r="52" spans="1:24" x14ac:dyDescent="0.25">
      <c r="A52">
        <v>51</v>
      </c>
      <c r="B52" s="3">
        <v>43160</v>
      </c>
      <c r="C52" s="1">
        <f>IF(A52&lt;=$U$6*12,$C$2,0)</f>
        <v>87757.157008879876</v>
      </c>
      <c r="D52" s="1">
        <f>F51*$U$5/12</f>
        <v>81058.24887637193</v>
      </c>
      <c r="E52" s="1">
        <f t="shared" si="6"/>
        <v>6698.908132507946</v>
      </c>
      <c r="F52" s="1">
        <f t="shared" si="7"/>
        <v>9720290.9570321217</v>
      </c>
      <c r="G52" s="5">
        <f t="shared" si="0"/>
        <v>2.7970904296787828E-2</v>
      </c>
      <c r="H52" s="1">
        <f>$U$4*$U$9/12*POWER((1+$U$10),QUOTIENT(A52,12))</f>
        <v>30387.65625</v>
      </c>
      <c r="I52" s="4">
        <f t="shared" si="1"/>
        <v>63371.619862053616</v>
      </c>
      <c r="J52" s="4">
        <f t="shared" si="2"/>
        <v>115127.01258605141</v>
      </c>
      <c r="K52" s="4">
        <f t="shared" si="3"/>
        <v>209150.86368062618</v>
      </c>
      <c r="L52" s="4">
        <f t="shared" si="4"/>
        <v>379963.68355042196</v>
      </c>
      <c r="M52" s="4">
        <f t="shared" si="5"/>
        <v>690278.76948030281</v>
      </c>
      <c r="N52" s="7">
        <f>B52</f>
        <v>43160</v>
      </c>
      <c r="O52" s="1">
        <f>A52</f>
        <v>51</v>
      </c>
      <c r="S52" s="2">
        <v>0.3</v>
      </c>
      <c r="T52" s="6">
        <f>IF((VLOOKUP($S52,$G$2:$O$361,9,TRUE)/12)&gt;=$U$6,$U$6,VLOOKUP($S52,$G$2:$O$361,9,TRUE)/12)</f>
        <v>19</v>
      </c>
      <c r="W52" s="2"/>
      <c r="X52" s="6"/>
    </row>
    <row r="53" spans="1:24" x14ac:dyDescent="0.25">
      <c r="A53">
        <v>52</v>
      </c>
      <c r="B53" s="3">
        <v>43191</v>
      </c>
      <c r="C53" s="1">
        <f>IF(A53&lt;=$U$6*12,$C$2,0)</f>
        <v>87757.157008879876</v>
      </c>
      <c r="D53" s="1">
        <f>F52*$U$5/12</f>
        <v>81002.424641934354</v>
      </c>
      <c r="E53" s="1">
        <f t="shared" si="6"/>
        <v>6754.7323669455218</v>
      </c>
      <c r="F53" s="1">
        <f t="shared" si="7"/>
        <v>9713536.2246651761</v>
      </c>
      <c r="G53" s="5">
        <f t="shared" si="0"/>
        <v>2.8646377533482387E-2</v>
      </c>
      <c r="H53" s="1">
        <f>$U$4*$U$9/12*POWER((1+$U$10),QUOTIENT(A53,12))</f>
        <v>30387.65625</v>
      </c>
      <c r="I53" s="4">
        <f t="shared" si="1"/>
        <v>62744.178081241196</v>
      </c>
      <c r="J53" s="4">
        <f t="shared" si="2"/>
        <v>113987.1411743083</v>
      </c>
      <c r="K53" s="4">
        <f t="shared" si="3"/>
        <v>207080.06305012494</v>
      </c>
      <c r="L53" s="4">
        <f t="shared" si="4"/>
        <v>376201.66688160581</v>
      </c>
      <c r="M53" s="4">
        <f t="shared" si="5"/>
        <v>683444.32621812169</v>
      </c>
      <c r="N53" s="7">
        <f>B53</f>
        <v>43191</v>
      </c>
      <c r="O53" s="1">
        <f>A53</f>
        <v>52</v>
      </c>
      <c r="S53" s="2">
        <v>0.35</v>
      </c>
      <c r="T53" s="6">
        <f>IF((VLOOKUP($S53,$G$2:$O$361,9,TRUE)/12)&gt;=$U$6,$U$6,VLOOKUP($S53,$G$2:$O$361,9,TRUE)/12)</f>
        <v>20.333333333333332</v>
      </c>
      <c r="W53" s="2"/>
      <c r="X53" s="6"/>
    </row>
    <row r="54" spans="1:24" x14ac:dyDescent="0.25">
      <c r="A54">
        <v>53</v>
      </c>
      <c r="B54" s="3">
        <v>43221</v>
      </c>
      <c r="C54" s="1">
        <f>IF(A54&lt;=$U$6*12,$C$2,0)</f>
        <v>87757.157008879876</v>
      </c>
      <c r="D54" s="1">
        <f>F53*$U$5/12</f>
        <v>80946.135205543134</v>
      </c>
      <c r="E54" s="1">
        <f t="shared" si="6"/>
        <v>6811.0218033367419</v>
      </c>
      <c r="F54" s="1">
        <f t="shared" si="7"/>
        <v>9706725.2028618399</v>
      </c>
      <c r="G54" s="5">
        <f t="shared" si="0"/>
        <v>2.932747971381601E-2</v>
      </c>
      <c r="H54" s="1">
        <f>$U$4*$U$9/12*POWER((1+$U$10),QUOTIENT(A54,12))</f>
        <v>30387.65625</v>
      </c>
      <c r="I54" s="4">
        <f t="shared" si="1"/>
        <v>62122.948595288311</v>
      </c>
      <c r="J54" s="4">
        <f t="shared" si="2"/>
        <v>112858.55561812704</v>
      </c>
      <c r="K54" s="4">
        <f t="shared" si="3"/>
        <v>205029.76539616327</v>
      </c>
      <c r="L54" s="4">
        <f t="shared" si="4"/>
        <v>372476.89790258004</v>
      </c>
      <c r="M54" s="4">
        <f t="shared" si="5"/>
        <v>676677.55071101151</v>
      </c>
      <c r="N54" s="7">
        <f>B54</f>
        <v>43221</v>
      </c>
      <c r="O54" s="1">
        <f>A54</f>
        <v>53</v>
      </c>
      <c r="S54" s="2">
        <v>0.4</v>
      </c>
      <c r="T54" s="6">
        <f>IF((VLOOKUP($S54,$G$2:$O$361,9,TRUE)/12)&gt;=$U$6,$U$6,VLOOKUP($S54,$G$2:$O$361,9,TRUE)/12)</f>
        <v>21.5</v>
      </c>
      <c r="W54" s="2"/>
      <c r="X54" s="6"/>
    </row>
    <row r="55" spans="1:24" x14ac:dyDescent="0.25">
      <c r="A55">
        <v>54</v>
      </c>
      <c r="B55" s="3">
        <v>43252</v>
      </c>
      <c r="C55" s="1">
        <f>IF(A55&lt;=$U$6*12,$C$2,0)</f>
        <v>87757.157008879876</v>
      </c>
      <c r="D55" s="1">
        <f>F54*$U$5/12</f>
        <v>80889.376690515332</v>
      </c>
      <c r="E55" s="1">
        <f t="shared" si="6"/>
        <v>6867.7803183645447</v>
      </c>
      <c r="F55" s="1">
        <f t="shared" si="7"/>
        <v>9699857.4225434754</v>
      </c>
      <c r="G55" s="5">
        <f t="shared" si="0"/>
        <v>3.0014257745652459E-2</v>
      </c>
      <c r="H55" s="1">
        <f>$U$4*$U$9/12*POWER((1+$U$10),QUOTIENT(A55,12))</f>
        <v>30387.65625</v>
      </c>
      <c r="I55" s="4">
        <f t="shared" si="1"/>
        <v>61507.869896325043</v>
      </c>
      <c r="J55" s="4">
        <f t="shared" si="2"/>
        <v>111741.14417636339</v>
      </c>
      <c r="K55" s="4">
        <f t="shared" si="3"/>
        <v>202999.76771897351</v>
      </c>
      <c r="L55" s="4">
        <f t="shared" si="4"/>
        <v>368789.00782433664</v>
      </c>
      <c r="M55" s="4">
        <f t="shared" si="5"/>
        <v>669977.77298119932</v>
      </c>
      <c r="N55" s="7">
        <f>B55</f>
        <v>43252</v>
      </c>
      <c r="O55" s="1">
        <f>A55</f>
        <v>54</v>
      </c>
      <c r="S55" s="2">
        <v>0.45</v>
      </c>
      <c r="T55" s="6">
        <f>IF((VLOOKUP($S55,$G$2:$O$361,9,TRUE)/12)&gt;=$U$6,$U$6,VLOOKUP($S55,$G$2:$O$361,9,TRUE)/12)</f>
        <v>22.5</v>
      </c>
      <c r="W55" s="2"/>
      <c r="X55" s="6"/>
    </row>
    <row r="56" spans="1:24" x14ac:dyDescent="0.25">
      <c r="A56">
        <v>55</v>
      </c>
      <c r="B56" s="3">
        <v>43282</v>
      </c>
      <c r="C56" s="1">
        <f>IF(A56&lt;=$U$6*12,$C$2,0)</f>
        <v>87757.157008879876</v>
      </c>
      <c r="D56" s="1">
        <f>F55*$U$5/12</f>
        <v>80832.14518786229</v>
      </c>
      <c r="E56" s="1">
        <f t="shared" si="6"/>
        <v>6925.011821017586</v>
      </c>
      <c r="F56" s="1">
        <f t="shared" si="7"/>
        <v>9692932.4107224587</v>
      </c>
      <c r="G56" s="5">
        <f t="shared" si="0"/>
        <v>3.0706758927754128E-2</v>
      </c>
      <c r="H56" s="1">
        <f>$U$4*$U$9/12*POWER((1+$U$10),QUOTIENT(A56,12))</f>
        <v>30387.65625</v>
      </c>
      <c r="I56" s="4">
        <f t="shared" si="1"/>
        <v>60898.881085470355</v>
      </c>
      <c r="J56" s="4">
        <f t="shared" si="2"/>
        <v>110634.79621422119</v>
      </c>
      <c r="K56" s="4">
        <f t="shared" si="3"/>
        <v>200989.86902868672</v>
      </c>
      <c r="L56" s="4">
        <f t="shared" si="4"/>
        <v>365137.63150924433</v>
      </c>
      <c r="M56" s="4">
        <f t="shared" si="5"/>
        <v>663344.32968435599</v>
      </c>
      <c r="N56" s="7">
        <f>B56</f>
        <v>43282</v>
      </c>
      <c r="O56" s="1">
        <f>A56</f>
        <v>55</v>
      </c>
      <c r="S56" s="2">
        <v>0.5</v>
      </c>
      <c r="T56" s="6">
        <f>IF((VLOOKUP($S56,$G$2:$O$361,9,TRUE)/12)&gt;=$U$6,$U$6,VLOOKUP($S56,$G$2:$O$361,9,TRUE)/12)</f>
        <v>23.5</v>
      </c>
      <c r="W56" s="2"/>
      <c r="X56" s="6"/>
    </row>
    <row r="57" spans="1:24" x14ac:dyDescent="0.25">
      <c r="A57">
        <v>56</v>
      </c>
      <c r="B57" s="3">
        <v>43313</v>
      </c>
      <c r="C57" s="1">
        <f>IF(A57&lt;=$U$6*12,$C$2,0)</f>
        <v>87757.157008879876</v>
      </c>
      <c r="D57" s="1">
        <f>F56*$U$5/12</f>
        <v>80774.436756020485</v>
      </c>
      <c r="E57" s="1">
        <f t="shared" si="6"/>
        <v>6982.7202528593916</v>
      </c>
      <c r="F57" s="1">
        <f t="shared" si="7"/>
        <v>9685949.6904696003</v>
      </c>
      <c r="G57" s="5">
        <f t="shared" si="0"/>
        <v>3.1405030953039974E-2</v>
      </c>
      <c r="H57" s="1">
        <f>$U$4*$U$9/12*POWER((1+$U$10),QUOTIENT(A57,12))</f>
        <v>30387.65625</v>
      </c>
      <c r="I57" s="4">
        <f t="shared" si="1"/>
        <v>60295.921866802324</v>
      </c>
      <c r="J57" s="4">
        <f t="shared" si="2"/>
        <v>109539.40219229821</v>
      </c>
      <c r="K57" s="4">
        <f t="shared" si="3"/>
        <v>198999.87032543236</v>
      </c>
      <c r="L57" s="4">
        <f t="shared" si="4"/>
        <v>361522.4074348954</v>
      </c>
      <c r="M57" s="4">
        <f t="shared" si="5"/>
        <v>656776.56404391665</v>
      </c>
      <c r="N57" s="7">
        <f>B57</f>
        <v>43313</v>
      </c>
      <c r="O57" s="1">
        <f>A57</f>
        <v>56</v>
      </c>
      <c r="S57" s="2">
        <v>0.55000000000000004</v>
      </c>
      <c r="T57" s="6">
        <f>IF((VLOOKUP($S57,$G$2:$O$361,9,TRUE)/12)&gt;=$U$6,$U$6,VLOOKUP($S57,$G$2:$O$361,9,TRUE)/12)</f>
        <v>24.333333333333332</v>
      </c>
      <c r="W57" s="2"/>
      <c r="X57" s="6"/>
    </row>
    <row r="58" spans="1:24" x14ac:dyDescent="0.25">
      <c r="A58">
        <v>57</v>
      </c>
      <c r="B58" s="3">
        <v>43344</v>
      </c>
      <c r="C58" s="1">
        <f>IF(A58&lt;=$U$6*12,$C$2,0)</f>
        <v>87757.157008879876</v>
      </c>
      <c r="D58" s="1">
        <f>F57*$U$5/12</f>
        <v>80716.24742058001</v>
      </c>
      <c r="E58" s="1">
        <f t="shared" si="6"/>
        <v>7040.9095882998663</v>
      </c>
      <c r="F58" s="1">
        <f t="shared" si="7"/>
        <v>9678908.7808813006</v>
      </c>
      <c r="G58" s="5">
        <f t="shared" si="0"/>
        <v>3.2109121911869945E-2</v>
      </c>
      <c r="H58" s="1">
        <f>$U$4*$U$9/12*POWER((1+$U$10),QUOTIENT(A58,12))</f>
        <v>30387.65625</v>
      </c>
      <c r="I58" s="4">
        <f t="shared" si="1"/>
        <v>59698.932541388443</v>
      </c>
      <c r="J58" s="4">
        <f t="shared" si="2"/>
        <v>108454.85365574079</v>
      </c>
      <c r="K58" s="4">
        <f t="shared" si="3"/>
        <v>197029.57457963598</v>
      </c>
      <c r="L58" s="4">
        <f t="shared" si="4"/>
        <v>357942.97765831224</v>
      </c>
      <c r="M58" s="4">
        <f t="shared" si="5"/>
        <v>650273.82578605611</v>
      </c>
      <c r="N58" s="7">
        <f>B58</f>
        <v>43344</v>
      </c>
      <c r="O58" s="1">
        <f>A58</f>
        <v>57</v>
      </c>
      <c r="S58" s="2">
        <v>0.6</v>
      </c>
      <c r="T58" s="6">
        <f>IF((VLOOKUP($S58,$G$2:$O$361,9,TRUE)/12)&gt;=$U$6,$U$6,VLOOKUP($S58,$G$2:$O$361,9,TRUE)/12)</f>
        <v>25.166666666666668</v>
      </c>
      <c r="W58" s="2"/>
      <c r="X58" s="6"/>
    </row>
    <row r="59" spans="1:24" x14ac:dyDescent="0.25">
      <c r="A59">
        <v>58</v>
      </c>
      <c r="B59" s="3">
        <v>43374</v>
      </c>
      <c r="C59" s="1">
        <f>IF(A59&lt;=$U$6*12,$C$2,0)</f>
        <v>87757.157008879876</v>
      </c>
      <c r="D59" s="1">
        <f>F58*$U$5/12</f>
        <v>80657.573174010846</v>
      </c>
      <c r="E59" s="1">
        <f t="shared" si="6"/>
        <v>7099.5838348690304</v>
      </c>
      <c r="F59" s="1">
        <f t="shared" si="7"/>
        <v>9671809.1970464308</v>
      </c>
      <c r="G59" s="5">
        <f t="shared" si="0"/>
        <v>3.281908029535692E-2</v>
      </c>
      <c r="H59" s="1">
        <f>$U$4*$U$9/12*POWER((1+$U$10),QUOTIENT(A59,12))</f>
        <v>30387.65625</v>
      </c>
      <c r="I59" s="4">
        <f t="shared" si="1"/>
        <v>59107.85400137469</v>
      </c>
      <c r="J59" s="4">
        <f t="shared" si="2"/>
        <v>107381.04322350571</v>
      </c>
      <c r="K59" s="4">
        <f t="shared" si="3"/>
        <v>195078.78671251086</v>
      </c>
      <c r="L59" s="4">
        <f t="shared" si="4"/>
        <v>354398.98778050701</v>
      </c>
      <c r="M59" s="4">
        <f t="shared" si="5"/>
        <v>643835.47107530304</v>
      </c>
      <c r="N59" s="7">
        <f>B59</f>
        <v>43374</v>
      </c>
      <c r="O59" s="1">
        <f>A59</f>
        <v>58</v>
      </c>
      <c r="S59" s="2">
        <v>0.65</v>
      </c>
      <c r="T59" s="6">
        <f>IF((VLOOKUP($S59,$G$2:$O$361,9,TRUE)/12)&gt;=$U$6,$U$6,VLOOKUP($S59,$G$2:$O$361,9,TRUE)/12)</f>
        <v>25.916666666666668</v>
      </c>
      <c r="W59" s="2"/>
      <c r="X59" s="6"/>
    </row>
    <row r="60" spans="1:24" x14ac:dyDescent="0.25">
      <c r="A60">
        <v>59</v>
      </c>
      <c r="B60" s="3">
        <v>43405</v>
      </c>
      <c r="C60" s="1">
        <f>IF(A60&lt;=$U$6*12,$C$2,0)</f>
        <v>87757.157008879876</v>
      </c>
      <c r="D60" s="1">
        <f>F59*$U$5/12</f>
        <v>80598.409975386923</v>
      </c>
      <c r="E60" s="1">
        <f t="shared" si="6"/>
        <v>7158.7470334929531</v>
      </c>
      <c r="F60" s="1">
        <f t="shared" si="7"/>
        <v>9664650.4500129372</v>
      </c>
      <c r="G60" s="5">
        <f t="shared" si="0"/>
        <v>3.3534954998706283E-2</v>
      </c>
      <c r="H60" s="1">
        <f>$U$4*$U$9/12*POWER((1+$U$10),QUOTIENT(A60,12))</f>
        <v>30387.65625</v>
      </c>
      <c r="I60" s="4">
        <f t="shared" si="1"/>
        <v>58522.627724133359</v>
      </c>
      <c r="J60" s="4">
        <f t="shared" si="2"/>
        <v>106317.86457772847</v>
      </c>
      <c r="K60" s="4">
        <f t="shared" si="3"/>
        <v>193147.31357674347</v>
      </c>
      <c r="L60" s="4">
        <f t="shared" si="4"/>
        <v>350890.08691139315</v>
      </c>
      <c r="M60" s="4">
        <f t="shared" si="5"/>
        <v>637460.86245079525</v>
      </c>
      <c r="N60" s="7">
        <f>B60</f>
        <v>43405</v>
      </c>
      <c r="O60" s="1">
        <f>A60</f>
        <v>59</v>
      </c>
      <c r="S60" s="2">
        <v>0.7</v>
      </c>
      <c r="T60" s="6">
        <f>IF((VLOOKUP($S60,$G$2:$O$361,9,TRUE)/12)&gt;=$U$6,$U$6,VLOOKUP($S60,$G$2:$O$361,9,TRUE)/12)</f>
        <v>26.583333333333332</v>
      </c>
      <c r="W60" s="2"/>
      <c r="X60" s="6"/>
    </row>
    <row r="61" spans="1:24" x14ac:dyDescent="0.25">
      <c r="A61">
        <v>60</v>
      </c>
      <c r="B61" s="3">
        <v>43435</v>
      </c>
      <c r="C61" s="1">
        <f>IF(A61&lt;=$U$6*12,$C$2,0)</f>
        <v>87757.157008879876</v>
      </c>
      <c r="D61" s="1">
        <f>F60*$U$5/12</f>
        <v>80538.753750107819</v>
      </c>
      <c r="E61" s="1">
        <f t="shared" si="6"/>
        <v>7218.4032587720576</v>
      </c>
      <c r="F61" s="1">
        <f t="shared" si="7"/>
        <v>9657432.0467541646</v>
      </c>
      <c r="G61" s="5">
        <f t="shared" si="0"/>
        <v>3.425679532458354E-2</v>
      </c>
      <c r="H61" s="1">
        <f>$U$4*$U$9/12*POWER((1+$U$10),QUOTIENT(A61,12))</f>
        <v>31907.039062500004</v>
      </c>
      <c r="I61" s="4">
        <f t="shared" si="1"/>
        <v>56408.619125843674</v>
      </c>
      <c r="J61" s="4">
        <f t="shared" si="2"/>
        <v>102477.35213647947</v>
      </c>
      <c r="K61" s="4">
        <f t="shared" si="3"/>
        <v>186170.26730393214</v>
      </c>
      <c r="L61" s="4">
        <f t="shared" si="4"/>
        <v>338214.90998184786</v>
      </c>
      <c r="M61" s="4">
        <f t="shared" si="5"/>
        <v>614433.91036917455</v>
      </c>
      <c r="N61" s="7">
        <f>B61</f>
        <v>43435</v>
      </c>
      <c r="O61" s="1">
        <f>A61</f>
        <v>60</v>
      </c>
      <c r="S61" s="2">
        <v>0.75</v>
      </c>
      <c r="T61" s="6">
        <f>IF((VLOOKUP($S61,$G$2:$O$361,9,TRUE)/12)&gt;=$U$6,$U$6,VLOOKUP($S61,$G$2:$O$361,9,TRUE)/12)</f>
        <v>27.25</v>
      </c>
      <c r="W61" s="2"/>
      <c r="X61" s="6"/>
    </row>
    <row r="62" spans="1:24" x14ac:dyDescent="0.25">
      <c r="A62">
        <v>61</v>
      </c>
      <c r="B62" s="3">
        <v>43466</v>
      </c>
      <c r="C62" s="1">
        <f>IF(A62&lt;=$U$6*12,$C$2,0)</f>
        <v>87757.157008879876</v>
      </c>
      <c r="D62" s="1">
        <f>F61*$U$5/12</f>
        <v>80478.600389618034</v>
      </c>
      <c r="E62" s="1">
        <f t="shared" si="6"/>
        <v>7278.5566192618426</v>
      </c>
      <c r="F62" s="1">
        <f t="shared" si="7"/>
        <v>9650153.4901349023</v>
      </c>
      <c r="G62" s="5">
        <f t="shared" si="0"/>
        <v>3.4984650986509769E-2</v>
      </c>
      <c r="H62" s="1">
        <f>$U$4*$U$9/12*POWER((1+$U$10),QUOTIENT(A62,12))</f>
        <v>31907.039062500004</v>
      </c>
      <c r="I62" s="4">
        <f t="shared" si="1"/>
        <v>0</v>
      </c>
      <c r="J62" s="4">
        <f t="shared" si="2"/>
        <v>101462.72488760343</v>
      </c>
      <c r="K62" s="4">
        <f t="shared" si="3"/>
        <v>184326.99733062586</v>
      </c>
      <c r="L62" s="4">
        <f t="shared" si="4"/>
        <v>334866.24750678008</v>
      </c>
      <c r="M62" s="4">
        <f t="shared" si="5"/>
        <v>608350.40630611335</v>
      </c>
      <c r="N62" s="7">
        <f>B62</f>
        <v>43466</v>
      </c>
      <c r="O62" s="1">
        <f>A62</f>
        <v>61</v>
      </c>
      <c r="S62" s="2">
        <v>0.8</v>
      </c>
      <c r="T62" s="6">
        <f>IF((VLOOKUP($S62,$G$2:$O$361,9,TRUE)/12)&gt;=$U$6,$U$6,VLOOKUP($S62,$G$2:$O$361,9,TRUE)/12)</f>
        <v>27.833333333333332</v>
      </c>
      <c r="W62" s="2"/>
      <c r="X62" s="6"/>
    </row>
    <row r="63" spans="1:24" x14ac:dyDescent="0.25">
      <c r="A63">
        <v>62</v>
      </c>
      <c r="B63" s="3">
        <v>43497</v>
      </c>
      <c r="C63" s="1">
        <f>IF(A63&lt;=$U$6*12,$C$2,0)</f>
        <v>87757.157008879876</v>
      </c>
      <c r="D63" s="1">
        <f>F62*$U$5/12</f>
        <v>80417.945751124193</v>
      </c>
      <c r="E63" s="1">
        <f t="shared" si="6"/>
        <v>7339.2112577556836</v>
      </c>
      <c r="F63" s="1">
        <f t="shared" si="7"/>
        <v>9642814.2788771465</v>
      </c>
      <c r="G63" s="5">
        <f t="shared" si="0"/>
        <v>3.5718572112285345E-2</v>
      </c>
      <c r="H63" s="1">
        <f>$U$4*$U$9/12*POWER((1+$U$10),QUOTIENT(A63,12))</f>
        <v>31907.039062500004</v>
      </c>
      <c r="I63" s="4">
        <f t="shared" si="1"/>
        <v>0</v>
      </c>
      <c r="J63" s="4">
        <f t="shared" si="2"/>
        <v>100458.1434530727</v>
      </c>
      <c r="K63" s="4">
        <f t="shared" si="3"/>
        <v>182501.97755507508</v>
      </c>
      <c r="L63" s="4">
        <f t="shared" si="4"/>
        <v>331550.74010572286</v>
      </c>
      <c r="M63" s="4">
        <f t="shared" si="5"/>
        <v>602327.13495654776</v>
      </c>
      <c r="N63" s="7">
        <f>B63</f>
        <v>43497</v>
      </c>
      <c r="O63" s="1">
        <f>A63</f>
        <v>62</v>
      </c>
      <c r="S63" s="2">
        <v>0.85</v>
      </c>
      <c r="T63" s="6">
        <f>IF((VLOOKUP($S63,$G$2:$O$361,9,TRUE)/12)&gt;=$U$6,$U$6,VLOOKUP($S63,$G$2:$O$361,9,TRUE)/12)</f>
        <v>28.416666666666668</v>
      </c>
      <c r="W63" s="2"/>
      <c r="X63" s="6"/>
    </row>
    <row r="64" spans="1:24" x14ac:dyDescent="0.25">
      <c r="A64">
        <v>63</v>
      </c>
      <c r="B64" s="3">
        <v>43525</v>
      </c>
      <c r="C64" s="1">
        <f>IF(A64&lt;=$U$6*12,$C$2,0)</f>
        <v>87757.157008879876</v>
      </c>
      <c r="D64" s="1">
        <f>F63*$U$5/12</f>
        <v>80356.785657309563</v>
      </c>
      <c r="E64" s="1">
        <f t="shared" si="6"/>
        <v>7400.371351570313</v>
      </c>
      <c r="F64" s="1">
        <f t="shared" si="7"/>
        <v>9635413.9075255767</v>
      </c>
      <c r="G64" s="5">
        <f t="shared" si="0"/>
        <v>3.6458609247442333E-2</v>
      </c>
      <c r="H64" s="1">
        <f>$U$4*$U$9/12*POWER((1+$U$10),QUOTIENT(A64,12))</f>
        <v>31907.039062500004</v>
      </c>
      <c r="I64" s="4">
        <f t="shared" si="1"/>
        <v>0</v>
      </c>
      <c r="J64" s="4">
        <f t="shared" si="2"/>
        <v>99463.508369378935</v>
      </c>
      <c r="K64" s="4">
        <f t="shared" si="3"/>
        <v>180695.02728225259</v>
      </c>
      <c r="L64" s="4">
        <f t="shared" si="4"/>
        <v>328268.05951061676</v>
      </c>
      <c r="M64" s="4">
        <f t="shared" si="5"/>
        <v>596363.49995697814</v>
      </c>
      <c r="N64" s="7">
        <f>B64</f>
        <v>43525</v>
      </c>
      <c r="O64" s="1">
        <f>A64</f>
        <v>63</v>
      </c>
      <c r="S64" s="2">
        <v>0.9</v>
      </c>
      <c r="T64" s="6">
        <f>IF((VLOOKUP($S64,$G$2:$O$361,9,TRUE)/12)&gt;=$U$6,$U$6,VLOOKUP($S64,$G$2:$O$361,9,TRUE)/12)</f>
        <v>28.916666666666668</v>
      </c>
      <c r="W64" s="2"/>
      <c r="X64" s="6"/>
    </row>
    <row r="65" spans="1:24" x14ac:dyDescent="0.25">
      <c r="A65">
        <v>64</v>
      </c>
      <c r="B65" s="3">
        <v>43556</v>
      </c>
      <c r="C65" s="1">
        <f>IF(A65&lt;=$U$6*12,$C$2,0)</f>
        <v>87757.157008879876</v>
      </c>
      <c r="D65" s="1">
        <f>F64*$U$5/12</f>
        <v>80295.115896046467</v>
      </c>
      <c r="E65" s="1">
        <f t="shared" si="6"/>
        <v>7462.041112833409</v>
      </c>
      <c r="F65" s="1">
        <f t="shared" si="7"/>
        <v>9627951.8664127439</v>
      </c>
      <c r="G65" s="5">
        <f t="shared" si="0"/>
        <v>3.7204813358725608E-2</v>
      </c>
      <c r="H65" s="1">
        <f>$U$4*$U$9/12*POWER((1+$U$10),QUOTIENT(A65,12))</f>
        <v>31907.039062500004</v>
      </c>
      <c r="I65" s="4">
        <f t="shared" si="1"/>
        <v>0</v>
      </c>
      <c r="J65" s="4">
        <f t="shared" si="2"/>
        <v>98478.72115780093</v>
      </c>
      <c r="K65" s="4">
        <f t="shared" si="3"/>
        <v>178905.96760619065</v>
      </c>
      <c r="L65" s="4">
        <f t="shared" si="4"/>
        <v>325017.88070358086</v>
      </c>
      <c r="M65" s="4">
        <f t="shared" si="5"/>
        <v>590458.91084849322</v>
      </c>
      <c r="N65" s="7">
        <f>B65</f>
        <v>43556</v>
      </c>
      <c r="O65" s="1">
        <f>A65</f>
        <v>64</v>
      </c>
      <c r="S65" s="2">
        <v>0.95</v>
      </c>
      <c r="T65" s="6">
        <f>IF((VLOOKUP($S65,$G$2:$O$361,9,TRUE)/12)&gt;=$U$6,$U$6,VLOOKUP($S65,$G$2:$O$361,9,TRUE)/12)</f>
        <v>29.5</v>
      </c>
      <c r="W65" s="2"/>
      <c r="X65" s="6"/>
    </row>
    <row r="66" spans="1:24" x14ac:dyDescent="0.25">
      <c r="A66">
        <v>65</v>
      </c>
      <c r="B66" s="3">
        <v>43586</v>
      </c>
      <c r="C66" s="1">
        <f>IF(A66&lt;=$U$6*12,$C$2,0)</f>
        <v>87757.157008879876</v>
      </c>
      <c r="D66" s="1">
        <f>F65*$U$5/12</f>
        <v>80232.932220106202</v>
      </c>
      <c r="E66" s="1">
        <f t="shared" si="6"/>
        <v>7524.2247887736739</v>
      </c>
      <c r="F66" s="1">
        <f t="shared" si="7"/>
        <v>9620427.6416239701</v>
      </c>
      <c r="G66" s="5">
        <f t="shared" si="0"/>
        <v>3.7957235837602986E-2</v>
      </c>
      <c r="H66" s="1">
        <f>$U$4*$U$9/12*POWER((1+$U$10),QUOTIENT(A66,12))</f>
        <v>31907.039062500004</v>
      </c>
      <c r="I66" s="4">
        <f t="shared" si="1"/>
        <v>0</v>
      </c>
      <c r="J66" s="4">
        <f t="shared" si="2"/>
        <v>97503.684314654369</v>
      </c>
      <c r="K66" s="4">
        <f t="shared" si="3"/>
        <v>177134.62139226799</v>
      </c>
      <c r="L66" s="4">
        <f t="shared" si="4"/>
        <v>321799.88188473356</v>
      </c>
      <c r="M66" s="4">
        <f t="shared" si="5"/>
        <v>584612.78301830997</v>
      </c>
      <c r="N66" s="7">
        <f>B66</f>
        <v>43586</v>
      </c>
      <c r="O66" s="1">
        <f>A66</f>
        <v>65</v>
      </c>
      <c r="S66" s="2">
        <v>1</v>
      </c>
      <c r="T66" s="6">
        <f>IF((VLOOKUP($S66,$G$2:$O$361,9,TRUE)/12)&gt;=$U$6,$U$6,VLOOKUP($S66,$G$2:$O$361,9,TRUE)/12)</f>
        <v>29.916666666666668</v>
      </c>
      <c r="W66" s="2"/>
      <c r="X66" s="6"/>
    </row>
    <row r="67" spans="1:24" x14ac:dyDescent="0.25">
      <c r="A67">
        <v>66</v>
      </c>
      <c r="B67" s="3">
        <v>43617</v>
      </c>
      <c r="C67" s="1">
        <f>IF(A67&lt;=$U$6*12,$C$2,0)</f>
        <v>87757.157008879876</v>
      </c>
      <c r="D67" s="1">
        <f>F66*$U$5/12</f>
        <v>80170.230346866418</v>
      </c>
      <c r="E67" s="1">
        <f t="shared" si="6"/>
        <v>7586.9266620134586</v>
      </c>
      <c r="F67" s="1">
        <f t="shared" si="7"/>
        <v>9612840.7149619572</v>
      </c>
      <c r="G67" s="5">
        <f t="shared" ref="G67:G130" si="9">(10000000-F67)/10000000</f>
        <v>3.871592850380428E-2</v>
      </c>
      <c r="H67" s="1">
        <f>$U$4*$U$9/12*POWER((1+$U$10),QUOTIENT(A67,12))</f>
        <v>31907.039062500004</v>
      </c>
      <c r="I67" s="4">
        <f t="shared" ref="I67:I130" si="10">IF(C67&gt;0,IF($A67&gt;12*$R$15,0,($C67-$H67)*POWER((1+$U$7/12),(12*$R$15+1-$A67))),0)</f>
        <v>0</v>
      </c>
      <c r="J67" s="4">
        <f t="shared" ref="J67:J130" si="11">IF(C67&gt;0,IF($A67&gt;12*$R$16,0,($C67-$H67)*POWER((1+$U$7/12),(12*$R$16+1-$A67))),0)</f>
        <v>96538.30130163797</v>
      </c>
      <c r="K67" s="4">
        <f t="shared" ref="K67:K130" si="12">IF(C66&gt;0,IF($A67&gt;12*$R$17,0,($C67-$H67)*POWER((1+$U$7/12),(12*$R$17+1-$A67))),0)</f>
        <v>175380.81325967127</v>
      </c>
      <c r="L67" s="4">
        <f t="shared" ref="L67:L130" si="13">IF(C67&gt;0,IF($A67&gt;12*$R$18,0,($C67-$H67)*POWER((1+$U$7/12),(12*$R$18+1-$A67))),0)</f>
        <v>318613.74444033013</v>
      </c>
      <c r="M67" s="4">
        <f t="shared" ref="M67:M130" si="14">IF(C67&gt;0,IF($A67&gt;12*$R$19,0,($C67-$H67)*POWER((1+$U$7/12),(12*$R$19+1-$A67))),0)</f>
        <v>578824.53764189093</v>
      </c>
      <c r="N67" s="7">
        <f t="shared" ref="N67:N130" si="15">B67</f>
        <v>43617</v>
      </c>
      <c r="O67" s="1">
        <f t="shared" ref="O67:O130" si="16">A67</f>
        <v>66</v>
      </c>
      <c r="S67" s="2"/>
      <c r="T67" s="7"/>
      <c r="U67" s="2"/>
      <c r="V67" s="2"/>
      <c r="W67" s="2"/>
      <c r="X67" s="6"/>
    </row>
    <row r="68" spans="1:24" x14ac:dyDescent="0.25">
      <c r="A68">
        <v>67</v>
      </c>
      <c r="B68" s="3">
        <v>43647</v>
      </c>
      <c r="C68" s="1">
        <f>IF(A68&lt;=$U$6*12,$C$2,0)</f>
        <v>87757.157008879876</v>
      </c>
      <c r="D68" s="1">
        <f>F67*$U$5/12</f>
        <v>80107.005958016307</v>
      </c>
      <c r="E68" s="1">
        <f t="shared" ref="E68:E131" si="17">C68-D68</f>
        <v>7650.1510508635693</v>
      </c>
      <c r="F68" s="1">
        <f t="shared" ref="F68:F131" si="18">$F67-E68</f>
        <v>9605190.5639110934</v>
      </c>
      <c r="G68" s="5">
        <f t="shared" si="9"/>
        <v>3.9480943608890658E-2</v>
      </c>
      <c r="H68" s="1">
        <f>$U$4*$U$9/12*POWER((1+$U$10),QUOTIENT(A68,12))</f>
        <v>31907.039062500004</v>
      </c>
      <c r="I68" s="4">
        <f t="shared" si="10"/>
        <v>0</v>
      </c>
      <c r="J68" s="4">
        <f t="shared" si="11"/>
        <v>95582.476536275237</v>
      </c>
      <c r="K68" s="4">
        <f t="shared" si="12"/>
        <v>173644.36956403099</v>
      </c>
      <c r="L68" s="4">
        <f t="shared" si="13"/>
        <v>315459.15291121806</v>
      </c>
      <c r="M68" s="4">
        <f t="shared" si="14"/>
        <v>573093.60162563494</v>
      </c>
      <c r="N68" s="7">
        <f t="shared" si="15"/>
        <v>43647</v>
      </c>
      <c r="O68" s="1">
        <f t="shared" si="16"/>
        <v>67</v>
      </c>
      <c r="S68" s="2"/>
      <c r="T68" s="7"/>
      <c r="U68" s="2"/>
      <c r="V68" s="2"/>
      <c r="W68" s="2"/>
      <c r="X68" s="6"/>
    </row>
    <row r="69" spans="1:24" x14ac:dyDescent="0.25">
      <c r="A69">
        <v>68</v>
      </c>
      <c r="B69" s="3">
        <v>43678</v>
      </c>
      <c r="C69" s="1">
        <f>IF(A69&lt;=$U$6*12,$C$2,0)</f>
        <v>87757.157008879876</v>
      </c>
      <c r="D69" s="1">
        <f>F68*$U$5/12</f>
        <v>80043.254699259109</v>
      </c>
      <c r="E69" s="1">
        <f t="shared" si="17"/>
        <v>7713.9023096207675</v>
      </c>
      <c r="F69" s="1">
        <f t="shared" si="18"/>
        <v>9597476.6616014726</v>
      </c>
      <c r="G69" s="5">
        <f t="shared" si="9"/>
        <v>4.0252333839852737E-2</v>
      </c>
      <c r="H69" s="1">
        <f>$U$4*$U$9/12*POWER((1+$U$10),QUOTIENT(A69,12))</f>
        <v>31907.039062500004</v>
      </c>
      <c r="I69" s="4">
        <f t="shared" si="10"/>
        <v>0</v>
      </c>
      <c r="J69" s="4">
        <f t="shared" si="11"/>
        <v>94636.115382450706</v>
      </c>
      <c r="K69" s="4">
        <f t="shared" si="12"/>
        <v>171925.1183802287</v>
      </c>
      <c r="L69" s="4">
        <f t="shared" si="13"/>
        <v>312335.79496160202</v>
      </c>
      <c r="M69" s="4">
        <f t="shared" si="14"/>
        <v>567419.40755013342</v>
      </c>
      <c r="N69" s="7">
        <f t="shared" si="15"/>
        <v>43678</v>
      </c>
      <c r="O69" s="1">
        <f t="shared" si="16"/>
        <v>68</v>
      </c>
      <c r="S69" s="2"/>
      <c r="T69" s="7"/>
      <c r="U69" s="2"/>
      <c r="V69" s="2"/>
      <c r="W69" s="2"/>
      <c r="X69" s="6"/>
    </row>
    <row r="70" spans="1:24" x14ac:dyDescent="0.25">
      <c r="A70">
        <v>69</v>
      </c>
      <c r="B70" s="3">
        <v>43709</v>
      </c>
      <c r="C70" s="1">
        <f>IF(A70&lt;=$U$6*12,$C$2,0)</f>
        <v>87757.157008879876</v>
      </c>
      <c r="D70" s="1">
        <f>F69*$U$5/12</f>
        <v>79978.972180012279</v>
      </c>
      <c r="E70" s="1">
        <f t="shared" si="17"/>
        <v>7778.1848288675974</v>
      </c>
      <c r="F70" s="1">
        <f t="shared" si="18"/>
        <v>9589698.4767726045</v>
      </c>
      <c r="G70" s="5">
        <f t="shared" si="9"/>
        <v>4.1030152322739551E-2</v>
      </c>
      <c r="H70" s="1">
        <f>$U$4*$U$9/12*POWER((1+$U$10),QUOTIENT(A70,12))</f>
        <v>31907.039062500004</v>
      </c>
      <c r="I70" s="4">
        <f t="shared" si="10"/>
        <v>0</v>
      </c>
      <c r="J70" s="4">
        <f t="shared" si="11"/>
        <v>93699.124141040316</v>
      </c>
      <c r="K70" s="4">
        <f t="shared" si="12"/>
        <v>170222.88948537491</v>
      </c>
      <c r="L70" s="4">
        <f t="shared" si="13"/>
        <v>309243.36134812079</v>
      </c>
      <c r="M70" s="4">
        <f t="shared" si="14"/>
        <v>561801.39361399342</v>
      </c>
      <c r="N70" s="7">
        <f t="shared" si="15"/>
        <v>43709</v>
      </c>
      <c r="O70" s="1">
        <f t="shared" si="16"/>
        <v>69</v>
      </c>
    </row>
    <row r="71" spans="1:24" x14ac:dyDescent="0.25">
      <c r="A71">
        <v>70</v>
      </c>
      <c r="B71" s="3">
        <v>43739</v>
      </c>
      <c r="C71" s="1">
        <f>IF(A71&lt;=$U$6*12,$C$2,0)</f>
        <v>87757.157008879876</v>
      </c>
      <c r="D71" s="1">
        <f>F70*$U$5/12</f>
        <v>79914.153973105043</v>
      </c>
      <c r="E71" s="1">
        <f t="shared" si="17"/>
        <v>7843.0030357748328</v>
      </c>
      <c r="F71" s="1">
        <f t="shared" si="18"/>
        <v>9581855.4737368301</v>
      </c>
      <c r="G71" s="5">
        <f t="shared" si="9"/>
        <v>4.1814452626316993E-2</v>
      </c>
      <c r="H71" s="1">
        <f>$U$4*$U$9/12*POWER((1+$U$10),QUOTIENT(A71,12))</f>
        <v>31907.039062500004</v>
      </c>
      <c r="I71" s="4">
        <f t="shared" si="10"/>
        <v>0</v>
      </c>
      <c r="J71" s="4">
        <f t="shared" si="11"/>
        <v>92771.410040633971</v>
      </c>
      <c r="K71" s="4">
        <f t="shared" si="12"/>
        <v>168537.51434195534</v>
      </c>
      <c r="L71" s="4">
        <f t="shared" si="13"/>
        <v>306181.54588922847</v>
      </c>
      <c r="M71" s="4">
        <f t="shared" si="14"/>
        <v>556239.00357821118</v>
      </c>
      <c r="N71" s="7">
        <f t="shared" si="15"/>
        <v>43739</v>
      </c>
      <c r="O71" s="1">
        <f t="shared" si="16"/>
        <v>70</v>
      </c>
    </row>
    <row r="72" spans="1:24" x14ac:dyDescent="0.25">
      <c r="A72">
        <v>71</v>
      </c>
      <c r="B72" s="3">
        <v>43770</v>
      </c>
      <c r="C72" s="1">
        <f>IF(A72&lt;=$U$6*12,$C$2,0)</f>
        <v>87757.157008879876</v>
      </c>
      <c r="D72" s="1">
        <f>F71*$U$5/12</f>
        <v>79848.795614473594</v>
      </c>
      <c r="E72" s="1">
        <f t="shared" si="17"/>
        <v>7908.3613944062818</v>
      </c>
      <c r="F72" s="1">
        <f t="shared" si="18"/>
        <v>9573947.1123424247</v>
      </c>
      <c r="G72" s="5">
        <f t="shared" si="9"/>
        <v>4.2605288765757532E-2</v>
      </c>
      <c r="H72" s="1">
        <f>$U$4*$U$9/12*POWER((1+$U$10),QUOTIENT(A72,12))</f>
        <v>31907.039062500004</v>
      </c>
      <c r="I72" s="4">
        <f t="shared" si="10"/>
        <v>0</v>
      </c>
      <c r="J72" s="4">
        <f t="shared" si="11"/>
        <v>91852.881228350481</v>
      </c>
      <c r="K72" s="4">
        <f t="shared" si="12"/>
        <v>166868.82608114395</v>
      </c>
      <c r="L72" s="4">
        <f t="shared" si="13"/>
        <v>303150.04543487978</v>
      </c>
      <c r="M72" s="4">
        <f t="shared" si="14"/>
        <v>550731.68671110028</v>
      </c>
      <c r="N72" s="7">
        <f t="shared" si="15"/>
        <v>43770</v>
      </c>
      <c r="O72" s="1">
        <f t="shared" si="16"/>
        <v>71</v>
      </c>
    </row>
    <row r="73" spans="1:24" x14ac:dyDescent="0.25">
      <c r="A73">
        <v>72</v>
      </c>
      <c r="B73" s="3">
        <v>43800</v>
      </c>
      <c r="C73" s="1">
        <f>IF(A73&lt;=$U$6*12,$C$2,0)</f>
        <v>87757.157008879876</v>
      </c>
      <c r="D73" s="1">
        <f>F72*$U$5/12</f>
        <v>79782.89260285355</v>
      </c>
      <c r="E73" s="1">
        <f t="shared" si="17"/>
        <v>7974.2644060263265</v>
      </c>
      <c r="F73" s="1">
        <f t="shared" si="18"/>
        <v>9565972.8479363993</v>
      </c>
      <c r="G73" s="5">
        <f t="shared" si="9"/>
        <v>4.3402715206360069E-2</v>
      </c>
      <c r="H73" s="1">
        <f>$U$4*$U$9/12*POWER((1+$U$10),QUOTIENT(A73,12))</f>
        <v>33502.391015624999</v>
      </c>
      <c r="I73" s="4">
        <f t="shared" si="10"/>
        <v>0</v>
      </c>
      <c r="J73" s="4">
        <f t="shared" si="11"/>
        <v>88345.658058614179</v>
      </c>
      <c r="K73" s="4">
        <f t="shared" si="12"/>
        <v>160497.2653275565</v>
      </c>
      <c r="L73" s="4">
        <f t="shared" si="13"/>
        <v>291574.85204913694</v>
      </c>
      <c r="M73" s="4">
        <f t="shared" si="14"/>
        <v>529703.0711019804</v>
      </c>
      <c r="N73" s="7">
        <f t="shared" si="15"/>
        <v>43800</v>
      </c>
      <c r="O73" s="1">
        <f t="shared" si="16"/>
        <v>72</v>
      </c>
    </row>
    <row r="74" spans="1:24" x14ac:dyDescent="0.25">
      <c r="A74">
        <v>73</v>
      </c>
      <c r="B74" s="3">
        <v>43831</v>
      </c>
      <c r="C74" s="1">
        <f>IF(A74&lt;=$U$6*12,$C$2,0)</f>
        <v>87757.157008879876</v>
      </c>
      <c r="D74" s="1">
        <f>F73*$U$5/12</f>
        <v>79716.440399469997</v>
      </c>
      <c r="E74" s="1">
        <f t="shared" si="17"/>
        <v>8040.7166094098793</v>
      </c>
      <c r="F74" s="1">
        <f t="shared" si="18"/>
        <v>9557932.1313269902</v>
      </c>
      <c r="G74" s="5">
        <f t="shared" si="9"/>
        <v>4.4206786867300979E-2</v>
      </c>
      <c r="H74" s="1">
        <f>$U$4*$U$9/12*POWER((1+$U$10),QUOTIENT(A74,12))</f>
        <v>33502.391015624999</v>
      </c>
      <c r="I74" s="4">
        <f t="shared" si="10"/>
        <v>0</v>
      </c>
      <c r="J74" s="4">
        <f t="shared" si="11"/>
        <v>87470.948572885318</v>
      </c>
      <c r="K74" s="4">
        <f t="shared" si="12"/>
        <v>158908.18349263017</v>
      </c>
      <c r="L74" s="4">
        <f t="shared" si="13"/>
        <v>288687.9723258781</v>
      </c>
      <c r="M74" s="4">
        <f t="shared" si="14"/>
        <v>524458.48623958451</v>
      </c>
      <c r="N74" s="7">
        <f t="shared" si="15"/>
        <v>43831</v>
      </c>
      <c r="O74" s="1">
        <f t="shared" si="16"/>
        <v>73</v>
      </c>
    </row>
    <row r="75" spans="1:24" x14ac:dyDescent="0.25">
      <c r="A75">
        <v>74</v>
      </c>
      <c r="B75" s="3">
        <v>43862</v>
      </c>
      <c r="C75" s="1">
        <f>IF(A75&lt;=$U$6*12,$C$2,0)</f>
        <v>87757.157008879876</v>
      </c>
      <c r="D75" s="1">
        <f>F74*$U$5/12</f>
        <v>79649.434427724918</v>
      </c>
      <c r="E75" s="1">
        <f t="shared" si="17"/>
        <v>8107.7225811549579</v>
      </c>
      <c r="F75" s="1">
        <f t="shared" si="18"/>
        <v>9549824.4087458346</v>
      </c>
      <c r="G75" s="5">
        <f t="shared" si="9"/>
        <v>4.5017559125416537E-2</v>
      </c>
      <c r="H75" s="1">
        <f>$U$4*$U$9/12*POWER((1+$U$10),QUOTIENT(A75,12))</f>
        <v>33502.391015624999</v>
      </c>
      <c r="I75" s="4">
        <f t="shared" si="10"/>
        <v>0</v>
      </c>
      <c r="J75" s="4">
        <f t="shared" si="11"/>
        <v>86604.899577114149</v>
      </c>
      <c r="K75" s="4">
        <f t="shared" si="12"/>
        <v>157334.83514121798</v>
      </c>
      <c r="L75" s="4">
        <f t="shared" si="13"/>
        <v>285829.67557017627</v>
      </c>
      <c r="M75" s="4">
        <f t="shared" si="14"/>
        <v>519265.82795998466</v>
      </c>
      <c r="N75" s="7">
        <f t="shared" si="15"/>
        <v>43862</v>
      </c>
      <c r="O75" s="1">
        <f t="shared" si="16"/>
        <v>74</v>
      </c>
    </row>
    <row r="76" spans="1:24" x14ac:dyDescent="0.25">
      <c r="A76">
        <v>75</v>
      </c>
      <c r="B76" s="3">
        <v>43891</v>
      </c>
      <c r="C76" s="1">
        <f>IF(A76&lt;=$U$6*12,$C$2,0)</f>
        <v>87757.157008879876</v>
      </c>
      <c r="D76" s="1">
        <f>F75*$U$5/12</f>
        <v>79581.870072881968</v>
      </c>
      <c r="E76" s="1">
        <f t="shared" si="17"/>
        <v>8175.2869359979086</v>
      </c>
      <c r="F76" s="1">
        <f t="shared" si="18"/>
        <v>9541649.1218098365</v>
      </c>
      <c r="G76" s="5">
        <f t="shared" si="9"/>
        <v>4.5835087819016351E-2</v>
      </c>
      <c r="H76" s="1">
        <f>$U$4*$U$9/12*POWER((1+$U$10),QUOTIENT(A76,12))</f>
        <v>33502.391015624999</v>
      </c>
      <c r="I76" s="4">
        <f t="shared" si="10"/>
        <v>0</v>
      </c>
      <c r="J76" s="4">
        <f t="shared" si="11"/>
        <v>85747.425323875417</v>
      </c>
      <c r="K76" s="4">
        <f t="shared" si="12"/>
        <v>155777.06449625548</v>
      </c>
      <c r="L76" s="4">
        <f t="shared" si="13"/>
        <v>282999.67878235283</v>
      </c>
      <c r="M76" s="4">
        <f t="shared" si="14"/>
        <v>514124.58213859866</v>
      </c>
      <c r="N76" s="7">
        <f t="shared" si="15"/>
        <v>43891</v>
      </c>
      <c r="O76" s="1">
        <f t="shared" si="16"/>
        <v>75</v>
      </c>
    </row>
    <row r="77" spans="1:24" x14ac:dyDescent="0.25">
      <c r="A77">
        <v>76</v>
      </c>
      <c r="B77" s="3">
        <v>43922</v>
      </c>
      <c r="C77" s="1">
        <f>IF(A77&lt;=$U$6*12,$C$2,0)</f>
        <v>87757.157008879876</v>
      </c>
      <c r="D77" s="1">
        <f>F76*$U$5/12</f>
        <v>79513.742681748641</v>
      </c>
      <c r="E77" s="1">
        <f t="shared" si="17"/>
        <v>8243.414327131235</v>
      </c>
      <c r="F77" s="1">
        <f t="shared" si="18"/>
        <v>9533405.7074827049</v>
      </c>
      <c r="G77" s="5">
        <f t="shared" si="9"/>
        <v>4.6659429251729508E-2</v>
      </c>
      <c r="H77" s="1">
        <f>$U$4*$U$9/12*POWER((1+$U$10),QUOTIENT(A77,12))</f>
        <v>33502.391015624999</v>
      </c>
      <c r="I77" s="4">
        <f t="shared" si="10"/>
        <v>0</v>
      </c>
      <c r="J77" s="4">
        <f t="shared" si="11"/>
        <v>84898.440914728126</v>
      </c>
      <c r="K77" s="4">
        <f t="shared" si="12"/>
        <v>154234.71732302519</v>
      </c>
      <c r="L77" s="4">
        <f t="shared" si="13"/>
        <v>280197.70176470577</v>
      </c>
      <c r="M77" s="4">
        <f t="shared" si="14"/>
        <v>509034.2397411869</v>
      </c>
      <c r="N77" s="7">
        <f t="shared" si="15"/>
        <v>43922</v>
      </c>
      <c r="O77" s="1">
        <f t="shared" si="16"/>
        <v>76</v>
      </c>
    </row>
    <row r="78" spans="1:24" x14ac:dyDescent="0.25">
      <c r="A78">
        <v>77</v>
      </c>
      <c r="B78" s="3">
        <v>43952</v>
      </c>
      <c r="C78" s="1">
        <f>IF(A78&lt;=$U$6*12,$C$2,0)</f>
        <v>87757.157008879876</v>
      </c>
      <c r="D78" s="1">
        <f>F77*$U$5/12</f>
        <v>79445.047562355874</v>
      </c>
      <c r="E78" s="1">
        <f t="shared" si="17"/>
        <v>8312.1094465240021</v>
      </c>
      <c r="F78" s="1">
        <f t="shared" si="18"/>
        <v>9525093.5980361812</v>
      </c>
      <c r="G78" s="5">
        <f t="shared" si="9"/>
        <v>4.7490640196381884E-2</v>
      </c>
      <c r="H78" s="1">
        <f>$U$4*$U$9/12*POWER((1+$U$10),QUOTIENT(A78,12))</f>
        <v>33502.391015624999</v>
      </c>
      <c r="I78" s="4">
        <f t="shared" si="10"/>
        <v>0</v>
      </c>
      <c r="J78" s="4">
        <f t="shared" si="11"/>
        <v>84057.86229181003</v>
      </c>
      <c r="K78" s="4">
        <f t="shared" si="12"/>
        <v>152707.64091388631</v>
      </c>
      <c r="L78" s="4">
        <f t="shared" si="13"/>
        <v>277423.46709376806</v>
      </c>
      <c r="M78" s="4">
        <f t="shared" si="14"/>
        <v>503994.29677345231</v>
      </c>
      <c r="N78" s="7">
        <f t="shared" si="15"/>
        <v>43952</v>
      </c>
      <c r="O78" s="1">
        <f t="shared" si="16"/>
        <v>77</v>
      </c>
    </row>
    <row r="79" spans="1:24" x14ac:dyDescent="0.25">
      <c r="A79">
        <v>78</v>
      </c>
      <c r="B79" s="3">
        <v>43983</v>
      </c>
      <c r="C79" s="1">
        <f>IF(A79&lt;=$U$6*12,$C$2,0)</f>
        <v>87757.157008879876</v>
      </c>
      <c r="D79" s="1">
        <f>F78*$U$5/12</f>
        <v>79375.779983634842</v>
      </c>
      <c r="E79" s="1">
        <f t="shared" si="17"/>
        <v>8381.377025245034</v>
      </c>
      <c r="F79" s="1">
        <f t="shared" si="18"/>
        <v>9516712.2210109364</v>
      </c>
      <c r="G79" s="5">
        <f t="shared" si="9"/>
        <v>4.8328777898906355E-2</v>
      </c>
      <c r="H79" s="1">
        <f>$U$4*$U$9/12*POWER((1+$U$10),QUOTIENT(A79,12))</f>
        <v>33502.391015624999</v>
      </c>
      <c r="I79" s="4">
        <f t="shared" si="10"/>
        <v>0</v>
      </c>
      <c r="J79" s="4">
        <f t="shared" si="11"/>
        <v>83225.606229514873</v>
      </c>
      <c r="K79" s="4">
        <f t="shared" si="12"/>
        <v>151195.68407315473</v>
      </c>
      <c r="L79" s="4">
        <f t="shared" si="13"/>
        <v>274676.7000928396</v>
      </c>
      <c r="M79" s="4">
        <f t="shared" si="14"/>
        <v>499004.25423114083</v>
      </c>
      <c r="N79" s="7">
        <f t="shared" si="15"/>
        <v>43983</v>
      </c>
      <c r="O79" s="1">
        <f t="shared" si="16"/>
        <v>78</v>
      </c>
    </row>
    <row r="80" spans="1:24" x14ac:dyDescent="0.25">
      <c r="A80">
        <v>79</v>
      </c>
      <c r="B80" s="3">
        <v>44013</v>
      </c>
      <c r="C80" s="1">
        <f>IF(A80&lt;=$U$6*12,$C$2,0)</f>
        <v>87757.157008879876</v>
      </c>
      <c r="D80" s="1">
        <f>F79*$U$5/12</f>
        <v>79305.935175091145</v>
      </c>
      <c r="E80" s="1">
        <f t="shared" si="17"/>
        <v>8451.2218337887316</v>
      </c>
      <c r="F80" s="1">
        <f t="shared" si="18"/>
        <v>9508260.9991771486</v>
      </c>
      <c r="G80" s="5">
        <f t="shared" si="9"/>
        <v>4.9173900082285144E-2</v>
      </c>
      <c r="H80" s="1">
        <f>$U$4*$U$9/12*POWER((1+$U$10),QUOTIENT(A80,12))</f>
        <v>33502.391015624999</v>
      </c>
      <c r="I80" s="4">
        <f t="shared" si="10"/>
        <v>0</v>
      </c>
      <c r="J80" s="4">
        <f t="shared" si="11"/>
        <v>82401.590326252379</v>
      </c>
      <c r="K80" s="4">
        <f t="shared" si="12"/>
        <v>149698.69710213345</v>
      </c>
      <c r="L80" s="4">
        <f t="shared" si="13"/>
        <v>271957.12880479172</v>
      </c>
      <c r="M80" s="4">
        <f t="shared" si="14"/>
        <v>494063.61805063457</v>
      </c>
      <c r="N80" s="7">
        <f t="shared" si="15"/>
        <v>44013</v>
      </c>
      <c r="O80" s="1">
        <f t="shared" si="16"/>
        <v>79</v>
      </c>
    </row>
    <row r="81" spans="1:15" x14ac:dyDescent="0.25">
      <c r="A81">
        <v>80</v>
      </c>
      <c r="B81" s="3">
        <v>44044</v>
      </c>
      <c r="C81" s="1">
        <f>IF(A81&lt;=$U$6*12,$C$2,0)</f>
        <v>87757.157008879876</v>
      </c>
      <c r="D81" s="1">
        <f>F80*$U$5/12</f>
        <v>79235.508326476251</v>
      </c>
      <c r="E81" s="1">
        <f t="shared" si="17"/>
        <v>8521.6486824036256</v>
      </c>
      <c r="F81" s="1">
        <f t="shared" si="18"/>
        <v>9499739.3504947443</v>
      </c>
      <c r="G81" s="5">
        <f t="shared" si="9"/>
        <v>5.0026064950525577E-2</v>
      </c>
      <c r="H81" s="1">
        <f>$U$4*$U$9/12*POWER((1+$U$10),QUOTIENT(A81,12))</f>
        <v>33502.391015624999</v>
      </c>
      <c r="I81" s="4">
        <f t="shared" si="10"/>
        <v>0</v>
      </c>
      <c r="J81" s="4">
        <f t="shared" si="11"/>
        <v>81585.732996289458</v>
      </c>
      <c r="K81" s="4">
        <f t="shared" si="12"/>
        <v>148216.53178429051</v>
      </c>
      <c r="L81" s="4">
        <f t="shared" si="13"/>
        <v>269264.48396514036</v>
      </c>
      <c r="M81" s="4">
        <f t="shared" si="14"/>
        <v>489171.89906003413</v>
      </c>
      <c r="N81" s="7">
        <f t="shared" si="15"/>
        <v>44044</v>
      </c>
      <c r="O81" s="1">
        <f t="shared" si="16"/>
        <v>80</v>
      </c>
    </row>
    <row r="82" spans="1:15" x14ac:dyDescent="0.25">
      <c r="A82">
        <v>81</v>
      </c>
      <c r="B82" s="3">
        <v>44075</v>
      </c>
      <c r="C82" s="1">
        <f>IF(A82&lt;=$U$6*12,$C$2,0)</f>
        <v>87757.157008879876</v>
      </c>
      <c r="D82" s="1">
        <f>F81*$U$5/12</f>
        <v>79164.494587456211</v>
      </c>
      <c r="E82" s="1">
        <f t="shared" si="17"/>
        <v>8592.6624214236654</v>
      </c>
      <c r="F82" s="1">
        <f t="shared" si="18"/>
        <v>9491146.6880733203</v>
      </c>
      <c r="G82" s="5">
        <f t="shared" si="9"/>
        <v>5.0885331192667971E-2</v>
      </c>
      <c r="H82" s="1">
        <f>$U$4*$U$9/12*POWER((1+$U$10),QUOTIENT(A82,12))</f>
        <v>33502.391015624999</v>
      </c>
      <c r="I82" s="4">
        <f t="shared" si="10"/>
        <v>0</v>
      </c>
      <c r="J82" s="4">
        <f t="shared" si="11"/>
        <v>80777.953461672732</v>
      </c>
      <c r="K82" s="4">
        <f t="shared" si="12"/>
        <v>146749.04137058466</v>
      </c>
      <c r="L82" s="4">
        <f t="shared" si="13"/>
        <v>266598.49897538649</v>
      </c>
      <c r="M82" s="4">
        <f t="shared" si="14"/>
        <v>484328.6129307269</v>
      </c>
      <c r="N82" s="7">
        <f t="shared" si="15"/>
        <v>44075</v>
      </c>
      <c r="O82" s="1">
        <f t="shared" si="16"/>
        <v>81</v>
      </c>
    </row>
    <row r="83" spans="1:15" x14ac:dyDescent="0.25">
      <c r="A83">
        <v>82</v>
      </c>
      <c r="B83" s="3">
        <v>44105</v>
      </c>
      <c r="C83" s="1">
        <f>IF(A83&lt;=$U$6*12,$C$2,0)</f>
        <v>87757.157008879876</v>
      </c>
      <c r="D83" s="1">
        <f>F82*$U$5/12</f>
        <v>79092.889067277676</v>
      </c>
      <c r="E83" s="1">
        <f t="shared" si="17"/>
        <v>8664.2679416022002</v>
      </c>
      <c r="F83" s="1">
        <f t="shared" si="18"/>
        <v>9482482.4201317187</v>
      </c>
      <c r="G83" s="5">
        <f t="shared" si="9"/>
        <v>5.1751757986828129E-2</v>
      </c>
      <c r="H83" s="1">
        <f>$U$4*$U$9/12*POWER((1+$U$10),QUOTIENT(A83,12))</f>
        <v>33502.391015624999</v>
      </c>
      <c r="I83" s="4">
        <f t="shared" si="10"/>
        <v>0</v>
      </c>
      <c r="J83" s="4">
        <f t="shared" si="11"/>
        <v>79978.171744230407</v>
      </c>
      <c r="K83" s="4">
        <f t="shared" si="12"/>
        <v>145296.08056493528</v>
      </c>
      <c r="L83" s="4">
        <f t="shared" si="13"/>
        <v>263958.90987662022</v>
      </c>
      <c r="M83" s="4">
        <f t="shared" si="14"/>
        <v>479533.28012943256</v>
      </c>
      <c r="N83" s="7">
        <f t="shared" si="15"/>
        <v>44105</v>
      </c>
      <c r="O83" s="1">
        <f t="shared" si="16"/>
        <v>82</v>
      </c>
    </row>
    <row r="84" spans="1:15" x14ac:dyDescent="0.25">
      <c r="A84">
        <v>83</v>
      </c>
      <c r="B84" s="3">
        <v>44136</v>
      </c>
      <c r="C84" s="1">
        <f>IF(A84&lt;=$U$6*12,$C$2,0)</f>
        <v>87757.157008879876</v>
      </c>
      <c r="D84" s="1">
        <f>F83*$U$5/12</f>
        <v>79020.686834430991</v>
      </c>
      <c r="E84" s="1">
        <f t="shared" si="17"/>
        <v>8736.4701744488848</v>
      </c>
      <c r="F84" s="1">
        <f t="shared" si="18"/>
        <v>9473745.9499572702</v>
      </c>
      <c r="G84" s="5">
        <f t="shared" si="9"/>
        <v>5.2625405004272985E-2</v>
      </c>
      <c r="H84" s="1">
        <f>$U$4*$U$9/12*POWER((1+$U$10),QUOTIENT(A84,12))</f>
        <v>33502.391015624999</v>
      </c>
      <c r="I84" s="4">
        <f t="shared" si="10"/>
        <v>0</v>
      </c>
      <c r="J84" s="4">
        <f t="shared" si="11"/>
        <v>79186.308657653892</v>
      </c>
      <c r="K84" s="4">
        <f t="shared" si="12"/>
        <v>143857.50550983695</v>
      </c>
      <c r="L84" s="4">
        <f t="shared" si="13"/>
        <v>261345.45532338641</v>
      </c>
      <c r="M84" s="4">
        <f t="shared" si="14"/>
        <v>474785.42587072548</v>
      </c>
      <c r="N84" s="7">
        <f t="shared" si="15"/>
        <v>44136</v>
      </c>
      <c r="O84" s="1">
        <f t="shared" si="16"/>
        <v>83</v>
      </c>
    </row>
    <row r="85" spans="1:15" x14ac:dyDescent="0.25">
      <c r="A85">
        <v>84</v>
      </c>
      <c r="B85" s="3">
        <v>44166</v>
      </c>
      <c r="C85" s="1">
        <f>IF(A85&lt;=$U$6*12,$C$2,0)</f>
        <v>87757.157008879876</v>
      </c>
      <c r="D85" s="1">
        <f>F84*$U$5/12</f>
        <v>78947.882916310584</v>
      </c>
      <c r="E85" s="1">
        <f t="shared" si="17"/>
        <v>8809.2740925692924</v>
      </c>
      <c r="F85" s="1">
        <f t="shared" si="18"/>
        <v>9464936.6758647002</v>
      </c>
      <c r="G85" s="5">
        <f t="shared" si="9"/>
        <v>5.3506332413529978E-2</v>
      </c>
      <c r="H85" s="1">
        <f>$U$4*$U$9/12*POWER((1+$U$10),QUOTIENT(A85,12))</f>
        <v>35177.510566406258</v>
      </c>
      <c r="I85" s="4">
        <f t="shared" si="10"/>
        <v>0</v>
      </c>
      <c r="J85" s="4">
        <f t="shared" si="11"/>
        <v>75981.609949995109</v>
      </c>
      <c r="K85" s="4">
        <f t="shared" si="12"/>
        <v>138035.53994774068</v>
      </c>
      <c r="L85" s="4">
        <f t="shared" si="13"/>
        <v>250768.70970757221</v>
      </c>
      <c r="M85" s="4">
        <f t="shared" si="14"/>
        <v>455570.6870289236</v>
      </c>
      <c r="N85" s="7">
        <f t="shared" si="15"/>
        <v>44166</v>
      </c>
      <c r="O85" s="1">
        <f t="shared" si="16"/>
        <v>84</v>
      </c>
    </row>
    <row r="86" spans="1:15" x14ac:dyDescent="0.25">
      <c r="A86">
        <v>85</v>
      </c>
      <c r="B86" s="3">
        <v>44197</v>
      </c>
      <c r="C86" s="1">
        <f>IF(A86&lt;=$U$6*12,$C$2,0)</f>
        <v>87757.157008879876</v>
      </c>
      <c r="D86" s="1">
        <f>F85*$U$5/12</f>
        <v>78874.472298872497</v>
      </c>
      <c r="E86" s="1">
        <f t="shared" si="17"/>
        <v>8882.6847100073792</v>
      </c>
      <c r="F86" s="1">
        <f t="shared" si="18"/>
        <v>9456053.9911546931</v>
      </c>
      <c r="G86" s="5">
        <f t="shared" si="9"/>
        <v>5.4394600884530693E-2</v>
      </c>
      <c r="H86" s="1">
        <f>$U$4*$U$9/12*POWER((1+$U$10),QUOTIENT(A86,12))</f>
        <v>35177.510566406258</v>
      </c>
      <c r="I86" s="4">
        <f t="shared" si="10"/>
        <v>0</v>
      </c>
      <c r="J86" s="4">
        <f t="shared" si="11"/>
        <v>75229.31678217338</v>
      </c>
      <c r="K86" s="4">
        <f t="shared" si="12"/>
        <v>136668.85143340658</v>
      </c>
      <c r="L86" s="4">
        <f t="shared" si="13"/>
        <v>248285.85119561601</v>
      </c>
      <c r="M86" s="4">
        <f t="shared" si="14"/>
        <v>451060.08616725099</v>
      </c>
      <c r="N86" s="7">
        <f t="shared" si="15"/>
        <v>44197</v>
      </c>
      <c r="O86" s="1">
        <f t="shared" si="16"/>
        <v>85</v>
      </c>
    </row>
    <row r="87" spans="1:15" x14ac:dyDescent="0.25">
      <c r="A87">
        <v>86</v>
      </c>
      <c r="B87" s="3">
        <v>44228</v>
      </c>
      <c r="C87" s="1">
        <f>IF(A87&lt;=$U$6*12,$C$2,0)</f>
        <v>87757.157008879876</v>
      </c>
      <c r="D87" s="1">
        <f>F86*$U$5/12</f>
        <v>78800.449926289104</v>
      </c>
      <c r="E87" s="1">
        <f t="shared" si="17"/>
        <v>8956.7070825907722</v>
      </c>
      <c r="F87" s="1">
        <f t="shared" si="18"/>
        <v>9447097.284072103</v>
      </c>
      <c r="G87" s="5">
        <f t="shared" si="9"/>
        <v>5.5290271592789701E-2</v>
      </c>
      <c r="H87" s="1">
        <f>$U$4*$U$9/12*POWER((1+$U$10),QUOTIENT(A87,12))</f>
        <v>35177.510566406258</v>
      </c>
      <c r="I87" s="4">
        <f t="shared" si="10"/>
        <v>0</v>
      </c>
      <c r="J87" s="4">
        <f t="shared" si="11"/>
        <v>74484.472061557797</v>
      </c>
      <c r="K87" s="4">
        <f t="shared" si="12"/>
        <v>135315.69448852135</v>
      </c>
      <c r="L87" s="4">
        <f t="shared" si="13"/>
        <v>245827.57544120398</v>
      </c>
      <c r="M87" s="4">
        <f t="shared" si="14"/>
        <v>446594.14472005039</v>
      </c>
      <c r="N87" s="7">
        <f t="shared" si="15"/>
        <v>44228</v>
      </c>
      <c r="O87" s="1">
        <f t="shared" si="16"/>
        <v>86</v>
      </c>
    </row>
    <row r="88" spans="1:15" x14ac:dyDescent="0.25">
      <c r="A88">
        <v>87</v>
      </c>
      <c r="B88" s="3">
        <v>44256</v>
      </c>
      <c r="C88" s="1">
        <f>IF(A88&lt;=$U$6*12,$C$2,0)</f>
        <v>87757.157008879876</v>
      </c>
      <c r="D88" s="1">
        <f>F87*$U$5/12</f>
        <v>78725.810700600865</v>
      </c>
      <c r="E88" s="1">
        <f t="shared" si="17"/>
        <v>9031.3463082790113</v>
      </c>
      <c r="F88" s="1">
        <f t="shared" si="18"/>
        <v>9438065.9377638232</v>
      </c>
      <c r="G88" s="5">
        <f t="shared" si="9"/>
        <v>5.6193406223617681E-2</v>
      </c>
      <c r="H88" s="1">
        <f>$U$4*$U$9/12*POWER((1+$U$10),QUOTIENT(A88,12))</f>
        <v>35177.510566406258</v>
      </c>
      <c r="I88" s="4">
        <f t="shared" si="10"/>
        <v>0</v>
      </c>
      <c r="J88" s="4">
        <f t="shared" si="11"/>
        <v>73747.002041146348</v>
      </c>
      <c r="K88" s="4">
        <f t="shared" si="12"/>
        <v>133975.93513714991</v>
      </c>
      <c r="L88" s="4">
        <f t="shared" si="13"/>
        <v>243393.63905069709</v>
      </c>
      <c r="M88" s="4">
        <f t="shared" si="14"/>
        <v>442172.42051490152</v>
      </c>
      <c r="N88" s="7">
        <f t="shared" si="15"/>
        <v>44256</v>
      </c>
      <c r="O88" s="1">
        <f t="shared" si="16"/>
        <v>87</v>
      </c>
    </row>
    <row r="89" spans="1:15" x14ac:dyDescent="0.25">
      <c r="A89">
        <v>88</v>
      </c>
      <c r="B89" s="3">
        <v>44287</v>
      </c>
      <c r="C89" s="1">
        <f>IF(A89&lt;=$U$6*12,$C$2,0)</f>
        <v>87757.157008879876</v>
      </c>
      <c r="D89" s="1">
        <f>F88*$U$5/12</f>
        <v>78650.549481365204</v>
      </c>
      <c r="E89" s="1">
        <f t="shared" si="17"/>
        <v>9106.6075275146723</v>
      </c>
      <c r="F89" s="1">
        <f t="shared" si="18"/>
        <v>9428959.3302363083</v>
      </c>
      <c r="G89" s="5">
        <f t="shared" si="9"/>
        <v>5.7104066976369175E-2</v>
      </c>
      <c r="H89" s="1">
        <f>$U$4*$U$9/12*POWER((1+$U$10),QUOTIENT(A89,12))</f>
        <v>35177.510566406258</v>
      </c>
      <c r="I89" s="4">
        <f t="shared" si="10"/>
        <v>0</v>
      </c>
      <c r="J89" s="4">
        <f t="shared" si="11"/>
        <v>73016.833704105287</v>
      </c>
      <c r="K89" s="4">
        <f t="shared" si="12"/>
        <v>132649.44072985134</v>
      </c>
      <c r="L89" s="4">
        <f t="shared" si="13"/>
        <v>240983.80104029417</v>
      </c>
      <c r="M89" s="4">
        <f t="shared" si="14"/>
        <v>437794.47575732804</v>
      </c>
      <c r="N89" s="7">
        <f t="shared" si="15"/>
        <v>44287</v>
      </c>
      <c r="O89" s="1">
        <f t="shared" si="16"/>
        <v>88</v>
      </c>
    </row>
    <row r="90" spans="1:15" x14ac:dyDescent="0.25">
      <c r="A90">
        <v>89</v>
      </c>
      <c r="B90" s="3">
        <v>44317</v>
      </c>
      <c r="C90" s="1">
        <f>IF(A90&lt;=$U$6*12,$C$2,0)</f>
        <v>87757.157008879876</v>
      </c>
      <c r="D90" s="1">
        <f>F89*$U$5/12</f>
        <v>78574.661085302578</v>
      </c>
      <c r="E90" s="1">
        <f t="shared" si="17"/>
        <v>9182.4959235772985</v>
      </c>
      <c r="F90" s="1">
        <f t="shared" si="18"/>
        <v>9419776.8343127314</v>
      </c>
      <c r="G90" s="5">
        <f t="shared" si="9"/>
        <v>5.8022316568726862E-2</v>
      </c>
      <c r="H90" s="1">
        <f>$U$4*$U$9/12*POWER((1+$U$10),QUOTIENT(A90,12))</f>
        <v>35177.510566406258</v>
      </c>
      <c r="I90" s="4">
        <f t="shared" si="10"/>
        <v>0</v>
      </c>
      <c r="J90" s="4">
        <f t="shared" si="11"/>
        <v>72293.894756539885</v>
      </c>
      <c r="K90" s="4">
        <f t="shared" si="12"/>
        <v>131336.07993054588</v>
      </c>
      <c r="L90" s="4">
        <f t="shared" si="13"/>
        <v>238597.82281217238</v>
      </c>
      <c r="M90" s="4">
        <f t="shared" si="14"/>
        <v>433459.87698745367</v>
      </c>
      <c r="N90" s="7">
        <f t="shared" si="15"/>
        <v>44317</v>
      </c>
      <c r="O90" s="1">
        <f t="shared" si="16"/>
        <v>89</v>
      </c>
    </row>
    <row r="91" spans="1:15" x14ac:dyDescent="0.25">
      <c r="A91">
        <v>90</v>
      </c>
      <c r="B91" s="3">
        <v>44348</v>
      </c>
      <c r="C91" s="1">
        <f>IF(A91&lt;=$U$6*12,$C$2,0)</f>
        <v>87757.157008879876</v>
      </c>
      <c r="D91" s="1">
        <f>F90*$U$5/12</f>
        <v>78498.140285939429</v>
      </c>
      <c r="E91" s="1">
        <f t="shared" si="17"/>
        <v>9259.0167229404469</v>
      </c>
      <c r="F91" s="1">
        <f t="shared" si="18"/>
        <v>9410517.8175897915</v>
      </c>
      <c r="G91" s="5">
        <f t="shared" si="9"/>
        <v>5.8948218241020853E-2</v>
      </c>
      <c r="H91" s="1">
        <f>$U$4*$U$9/12*POWER((1+$U$10),QUOTIENT(A91,12))</f>
        <v>35177.510566406258</v>
      </c>
      <c r="I91" s="4">
        <f t="shared" si="10"/>
        <v>0</v>
      </c>
      <c r="J91" s="4">
        <f t="shared" si="11"/>
        <v>71578.113620336502</v>
      </c>
      <c r="K91" s="4">
        <f t="shared" si="12"/>
        <v>130035.72270351078</v>
      </c>
      <c r="L91" s="4">
        <f t="shared" si="13"/>
        <v>236235.46813086371</v>
      </c>
      <c r="M91" s="4">
        <f t="shared" si="14"/>
        <v>429168.19503708277</v>
      </c>
      <c r="N91" s="7">
        <f t="shared" si="15"/>
        <v>44348</v>
      </c>
      <c r="O91" s="1">
        <f t="shared" si="16"/>
        <v>90</v>
      </c>
    </row>
    <row r="92" spans="1:15" x14ac:dyDescent="0.25">
      <c r="A92">
        <v>91</v>
      </c>
      <c r="B92" s="3">
        <v>44378</v>
      </c>
      <c r="C92" s="1">
        <f>IF(A92&lt;=$U$6*12,$C$2,0)</f>
        <v>87757.157008879876</v>
      </c>
      <c r="D92" s="1">
        <f>F91*$U$5/12</f>
        <v>78420.981813248261</v>
      </c>
      <c r="E92" s="1">
        <f t="shared" si="17"/>
        <v>9336.1751956316148</v>
      </c>
      <c r="F92" s="1">
        <f t="shared" si="18"/>
        <v>9401181.642394159</v>
      </c>
      <c r="G92" s="5">
        <f t="shared" si="9"/>
        <v>5.9881835760584104E-2</v>
      </c>
      <c r="H92" s="1">
        <f>$U$4*$U$9/12*POWER((1+$U$10),QUOTIENT(A92,12))</f>
        <v>35177.510566406258</v>
      </c>
      <c r="I92" s="4">
        <f t="shared" si="10"/>
        <v>0</v>
      </c>
      <c r="J92" s="4">
        <f t="shared" si="11"/>
        <v>70869.419426075765</v>
      </c>
      <c r="K92" s="4">
        <f t="shared" si="12"/>
        <v>128748.24030050576</v>
      </c>
      <c r="L92" s="4">
        <f t="shared" si="13"/>
        <v>233896.50309986508</v>
      </c>
      <c r="M92" s="4">
        <f t="shared" si="14"/>
        <v>424919.00498721079</v>
      </c>
      <c r="N92" s="7">
        <f t="shared" si="15"/>
        <v>44378</v>
      </c>
      <c r="O92" s="1">
        <f t="shared" si="16"/>
        <v>91</v>
      </c>
    </row>
    <row r="93" spans="1:15" x14ac:dyDescent="0.25">
      <c r="A93">
        <v>92</v>
      </c>
      <c r="B93" s="3">
        <v>44409</v>
      </c>
      <c r="C93" s="1">
        <f>IF(A93&lt;=$U$6*12,$C$2,0)</f>
        <v>87757.157008879876</v>
      </c>
      <c r="D93" s="1">
        <f>F92*$U$5/12</f>
        <v>78343.180353284653</v>
      </c>
      <c r="E93" s="1">
        <f t="shared" si="17"/>
        <v>9413.9766555952228</v>
      </c>
      <c r="F93" s="1">
        <f t="shared" si="18"/>
        <v>9391767.665738564</v>
      </c>
      <c r="G93" s="5">
        <f t="shared" si="9"/>
        <v>6.0823233426143604E-2</v>
      </c>
      <c r="H93" s="1">
        <f>$U$4*$U$9/12*POWER((1+$U$10),QUOTIENT(A93,12))</f>
        <v>35177.510566406258</v>
      </c>
      <c r="I93" s="4">
        <f t="shared" si="10"/>
        <v>0</v>
      </c>
      <c r="J93" s="4">
        <f t="shared" si="11"/>
        <v>70167.7420060156</v>
      </c>
      <c r="K93" s="4">
        <f t="shared" si="12"/>
        <v>127473.50524802551</v>
      </c>
      <c r="L93" s="4">
        <f t="shared" si="13"/>
        <v>231580.69613848021</v>
      </c>
      <c r="M93" s="4">
        <f t="shared" si="14"/>
        <v>420711.88612595113</v>
      </c>
      <c r="N93" s="7">
        <f t="shared" si="15"/>
        <v>44409</v>
      </c>
      <c r="O93" s="1">
        <f t="shared" si="16"/>
        <v>92</v>
      </c>
    </row>
    <row r="94" spans="1:15" x14ac:dyDescent="0.25">
      <c r="A94">
        <v>93</v>
      </c>
      <c r="B94" s="3">
        <v>44440</v>
      </c>
      <c r="C94" s="1">
        <f>IF(A94&lt;=$U$6*12,$C$2,0)</f>
        <v>87757.157008879876</v>
      </c>
      <c r="D94" s="1">
        <f>F93*$U$5/12</f>
        <v>78264.730547821368</v>
      </c>
      <c r="E94" s="1">
        <f t="shared" si="17"/>
        <v>9492.4264610585087</v>
      </c>
      <c r="F94" s="1">
        <f t="shared" si="18"/>
        <v>9382275.2392775062</v>
      </c>
      <c r="G94" s="5">
        <f t="shared" si="9"/>
        <v>6.1772476072249373E-2</v>
      </c>
      <c r="H94" s="1">
        <f>$U$4*$U$9/12*POWER((1+$U$10),QUOTIENT(A94,12))</f>
        <v>35177.510566406258</v>
      </c>
      <c r="I94" s="4">
        <f t="shared" si="10"/>
        <v>0</v>
      </c>
      <c r="J94" s="4">
        <f t="shared" si="11"/>
        <v>69473.011887144152</v>
      </c>
      <c r="K94" s="4">
        <f t="shared" si="12"/>
        <v>126211.3913346787</v>
      </c>
      <c r="L94" s="4">
        <f t="shared" si="13"/>
        <v>229287.81795889136</v>
      </c>
      <c r="M94" s="4">
        <f t="shared" si="14"/>
        <v>416546.42190688231</v>
      </c>
      <c r="N94" s="7">
        <f t="shared" si="15"/>
        <v>44440</v>
      </c>
      <c r="O94" s="1">
        <f t="shared" si="16"/>
        <v>93</v>
      </c>
    </row>
    <row r="95" spans="1:15" x14ac:dyDescent="0.25">
      <c r="A95">
        <v>94</v>
      </c>
      <c r="B95" s="3">
        <v>44470</v>
      </c>
      <c r="C95" s="1">
        <f>IF(A95&lt;=$U$6*12,$C$2,0)</f>
        <v>87757.157008879876</v>
      </c>
      <c r="D95" s="1">
        <f>F94*$U$5/12</f>
        <v>78185.626993979226</v>
      </c>
      <c r="E95" s="1">
        <f t="shared" si="17"/>
        <v>9571.5300149006507</v>
      </c>
      <c r="F95" s="1">
        <f t="shared" si="18"/>
        <v>9372703.7092626058</v>
      </c>
      <c r="G95" s="5">
        <f t="shared" si="9"/>
        <v>6.2729629073739426E-2</v>
      </c>
      <c r="H95" s="1">
        <f>$U$4*$U$9/12*POWER((1+$U$10),QUOTIENT(A95,12))</f>
        <v>35177.510566406258</v>
      </c>
      <c r="I95" s="4">
        <f t="shared" si="10"/>
        <v>0</v>
      </c>
      <c r="J95" s="4">
        <f t="shared" si="11"/>
        <v>68785.160284301135</v>
      </c>
      <c r="K95" s="4">
        <f t="shared" si="12"/>
        <v>124961.77359869174</v>
      </c>
      <c r="L95" s="4">
        <f t="shared" si="13"/>
        <v>227017.64154345673</v>
      </c>
      <c r="M95" s="4">
        <f t="shared" si="14"/>
        <v>412422.19990780414</v>
      </c>
      <c r="N95" s="7">
        <f t="shared" si="15"/>
        <v>44470</v>
      </c>
      <c r="O95" s="1">
        <f t="shared" si="16"/>
        <v>94</v>
      </c>
    </row>
    <row r="96" spans="1:15" x14ac:dyDescent="0.25">
      <c r="A96">
        <v>95</v>
      </c>
      <c r="B96" s="3">
        <v>44501</v>
      </c>
      <c r="C96" s="1">
        <f>IF(A96&lt;=$U$6*12,$C$2,0)</f>
        <v>87757.157008879876</v>
      </c>
      <c r="D96" s="1">
        <f>F95*$U$5/12</f>
        <v>78105.864243855045</v>
      </c>
      <c r="E96" s="1">
        <f t="shared" si="17"/>
        <v>9651.2927650248312</v>
      </c>
      <c r="F96" s="1">
        <f t="shared" si="18"/>
        <v>9363052.4164975807</v>
      </c>
      <c r="G96" s="5">
        <f t="shared" si="9"/>
        <v>6.3694758350241923E-2</v>
      </c>
      <c r="H96" s="1">
        <f>$U$4*$U$9/12*POWER((1+$U$10),QUOTIENT(A96,12))</f>
        <v>35177.510566406258</v>
      </c>
      <c r="I96" s="4">
        <f t="shared" si="10"/>
        <v>0</v>
      </c>
      <c r="J96" s="4">
        <f t="shared" si="11"/>
        <v>68104.119093367481</v>
      </c>
      <c r="K96" s="4">
        <f t="shared" si="12"/>
        <v>123724.5283155364</v>
      </c>
      <c r="L96" s="4">
        <f t="shared" si="13"/>
        <v>224769.94212223447</v>
      </c>
      <c r="M96" s="4">
        <f t="shared" si="14"/>
        <v>408338.81178990524</v>
      </c>
      <c r="N96" s="7">
        <f t="shared" si="15"/>
        <v>44501</v>
      </c>
      <c r="O96" s="1">
        <f t="shared" si="16"/>
        <v>95</v>
      </c>
    </row>
    <row r="97" spans="1:15" x14ac:dyDescent="0.25">
      <c r="A97">
        <v>96</v>
      </c>
      <c r="B97" s="3">
        <v>44531</v>
      </c>
      <c r="C97" s="1">
        <f>IF(A97&lt;=$U$6*12,$C$2,0)</f>
        <v>87757.157008879876</v>
      </c>
      <c r="D97" s="1">
        <f>F96*$U$5/12</f>
        <v>78025.436804146506</v>
      </c>
      <c r="E97" s="1">
        <f t="shared" si="17"/>
        <v>9731.7202047333703</v>
      </c>
      <c r="F97" s="1">
        <f t="shared" si="18"/>
        <v>9353320.6962928474</v>
      </c>
      <c r="G97" s="5">
        <f t="shared" si="9"/>
        <v>6.4667930370715263E-2</v>
      </c>
      <c r="H97" s="1">
        <f>$U$4*$U$9/12*POWER((1+$U$10),QUOTIENT(A97,12))</f>
        <v>36936.386094726564</v>
      </c>
      <c r="I97" s="4">
        <f t="shared" si="10"/>
        <v>0</v>
      </c>
      <c r="J97" s="4">
        <f t="shared" si="11"/>
        <v>65174.182631751464</v>
      </c>
      <c r="K97" s="4">
        <f t="shared" si="12"/>
        <v>118401.72241871599</v>
      </c>
      <c r="L97" s="4">
        <f t="shared" si="13"/>
        <v>215100.0182223834</v>
      </c>
      <c r="M97" s="4">
        <f t="shared" si="14"/>
        <v>390771.49296567973</v>
      </c>
      <c r="N97" s="7">
        <f t="shared" si="15"/>
        <v>44531</v>
      </c>
      <c r="O97" s="1">
        <f t="shared" si="16"/>
        <v>96</v>
      </c>
    </row>
    <row r="98" spans="1:15" x14ac:dyDescent="0.25">
      <c r="A98">
        <v>97</v>
      </c>
      <c r="B98" s="3">
        <v>44562</v>
      </c>
      <c r="C98" s="1">
        <f>IF(A98&lt;=$U$6*12,$C$2,0)</f>
        <v>87757.157008879876</v>
      </c>
      <c r="D98" s="1">
        <f>F97*$U$5/12</f>
        <v>77944.339135773727</v>
      </c>
      <c r="E98" s="1">
        <f t="shared" si="17"/>
        <v>9812.8178731061489</v>
      </c>
      <c r="F98" s="1">
        <f t="shared" si="18"/>
        <v>9343507.878419742</v>
      </c>
      <c r="G98" s="5">
        <f t="shared" si="9"/>
        <v>6.5649212158025799E-2</v>
      </c>
      <c r="H98" s="1">
        <f>$U$4*$U$9/12*POWER((1+$U$10),QUOTIENT(A98,12))</f>
        <v>36936.386094726564</v>
      </c>
      <c r="I98" s="4">
        <f t="shared" si="10"/>
        <v>0</v>
      </c>
      <c r="J98" s="4">
        <f t="shared" si="11"/>
        <v>64528.893694803424</v>
      </c>
      <c r="K98" s="4">
        <f t="shared" si="12"/>
        <v>117229.42813734259</v>
      </c>
      <c r="L98" s="4">
        <f t="shared" si="13"/>
        <v>212970.3150716667</v>
      </c>
      <c r="M98" s="4">
        <f t="shared" si="14"/>
        <v>386902.46828285122</v>
      </c>
      <c r="N98" s="7">
        <f t="shared" si="15"/>
        <v>44562</v>
      </c>
      <c r="O98" s="1">
        <f t="shared" si="16"/>
        <v>97</v>
      </c>
    </row>
    <row r="99" spans="1:15" x14ac:dyDescent="0.25">
      <c r="A99">
        <v>98</v>
      </c>
      <c r="B99" s="3">
        <v>44593</v>
      </c>
      <c r="C99" s="1">
        <f>IF(A99&lt;=$U$6*12,$C$2,0)</f>
        <v>87757.157008879876</v>
      </c>
      <c r="D99" s="1">
        <f>F98*$U$5/12</f>
        <v>77862.565653497863</v>
      </c>
      <c r="E99" s="1">
        <f t="shared" si="17"/>
        <v>9894.5913553820137</v>
      </c>
      <c r="F99" s="1">
        <f t="shared" si="18"/>
        <v>9333613.2870643605</v>
      </c>
      <c r="G99" s="5">
        <f t="shared" si="9"/>
        <v>6.6638671293563961E-2</v>
      </c>
      <c r="H99" s="1">
        <f>$U$4*$U$9/12*POWER((1+$U$10),QUOTIENT(A99,12))</f>
        <v>36936.386094726564</v>
      </c>
      <c r="I99" s="4">
        <f t="shared" si="10"/>
        <v>0</v>
      </c>
      <c r="J99" s="4">
        <f t="shared" si="11"/>
        <v>63889.993757231096</v>
      </c>
      <c r="K99" s="4">
        <f t="shared" si="12"/>
        <v>116068.74073004216</v>
      </c>
      <c r="L99" s="4">
        <f t="shared" si="13"/>
        <v>210861.69809075905</v>
      </c>
      <c r="M99" s="4">
        <f t="shared" si="14"/>
        <v>383071.7507751002</v>
      </c>
      <c r="N99" s="7">
        <f t="shared" si="15"/>
        <v>44593</v>
      </c>
      <c r="O99" s="1">
        <f t="shared" si="16"/>
        <v>98</v>
      </c>
    </row>
    <row r="100" spans="1:15" x14ac:dyDescent="0.25">
      <c r="A100">
        <v>99</v>
      </c>
      <c r="B100" s="3">
        <v>44621</v>
      </c>
      <c r="C100" s="1">
        <f>IF(A100&lt;=$U$6*12,$C$2,0)</f>
        <v>87757.157008879876</v>
      </c>
      <c r="D100" s="1">
        <f>F99*$U$5/12</f>
        <v>77780.110725536346</v>
      </c>
      <c r="E100" s="1">
        <f t="shared" si="17"/>
        <v>9977.0462833435304</v>
      </c>
      <c r="F100" s="1">
        <f t="shared" si="18"/>
        <v>9323636.2407810166</v>
      </c>
      <c r="G100" s="5">
        <f t="shared" si="9"/>
        <v>6.7636375921898334E-2</v>
      </c>
      <c r="H100" s="1">
        <f>$U$4*$U$9/12*POWER((1+$U$10),QUOTIENT(A100,12))</f>
        <v>36936.386094726564</v>
      </c>
      <c r="I100" s="4">
        <f t="shared" si="10"/>
        <v>0</v>
      </c>
      <c r="J100" s="4">
        <f t="shared" si="11"/>
        <v>63257.419561614959</v>
      </c>
      <c r="K100" s="4">
        <f t="shared" si="12"/>
        <v>114919.54527726948</v>
      </c>
      <c r="L100" s="4">
        <f t="shared" si="13"/>
        <v>208773.95850570206</v>
      </c>
      <c r="M100" s="4">
        <f t="shared" si="14"/>
        <v>379278.96116346557</v>
      </c>
      <c r="N100" s="7">
        <f t="shared" si="15"/>
        <v>44621</v>
      </c>
      <c r="O100" s="1">
        <f t="shared" si="16"/>
        <v>99</v>
      </c>
    </row>
    <row r="101" spans="1:15" x14ac:dyDescent="0.25">
      <c r="A101">
        <v>100</v>
      </c>
      <c r="B101" s="3">
        <v>44652</v>
      </c>
      <c r="C101" s="1">
        <f>IF(A101&lt;=$U$6*12,$C$2,0)</f>
        <v>87757.157008879876</v>
      </c>
      <c r="D101" s="1">
        <f>F100*$U$5/12</f>
        <v>77696.968673175143</v>
      </c>
      <c r="E101" s="1">
        <f t="shared" si="17"/>
        <v>10060.188335704734</v>
      </c>
      <c r="F101" s="1">
        <f t="shared" si="18"/>
        <v>9313576.0524453111</v>
      </c>
      <c r="G101" s="5">
        <f t="shared" si="9"/>
        <v>6.8642394755468891E-2</v>
      </c>
      <c r="H101" s="1">
        <f>$U$4*$U$9/12*POWER((1+$U$10),QUOTIENT(A101,12))</f>
        <v>36936.386094726564</v>
      </c>
      <c r="I101" s="4">
        <f t="shared" si="10"/>
        <v>0</v>
      </c>
      <c r="J101" s="4">
        <f t="shared" si="11"/>
        <v>62631.108476846479</v>
      </c>
      <c r="K101" s="4">
        <f t="shared" si="12"/>
        <v>113781.7279972965</v>
      </c>
      <c r="L101" s="4">
        <f t="shared" si="13"/>
        <v>206706.88960960601</v>
      </c>
      <c r="M101" s="4">
        <f t="shared" si="14"/>
        <v>375523.72392422333</v>
      </c>
      <c r="N101" s="7">
        <f t="shared" si="15"/>
        <v>44652</v>
      </c>
      <c r="O101" s="1">
        <f t="shared" si="16"/>
        <v>100</v>
      </c>
    </row>
    <row r="102" spans="1:15" x14ac:dyDescent="0.25">
      <c r="A102">
        <v>101</v>
      </c>
      <c r="B102" s="3">
        <v>44682</v>
      </c>
      <c r="C102" s="1">
        <f>IF(A102&lt;=$U$6*12,$C$2,0)</f>
        <v>87757.157008879876</v>
      </c>
      <c r="D102" s="1">
        <f>F101*$U$5/12</f>
        <v>77613.133770377593</v>
      </c>
      <c r="E102" s="1">
        <f t="shared" si="17"/>
        <v>10144.023238502283</v>
      </c>
      <c r="F102" s="1">
        <f t="shared" si="18"/>
        <v>9303432.0292068087</v>
      </c>
      <c r="G102" s="5">
        <f t="shared" si="9"/>
        <v>6.9656797079319141E-2</v>
      </c>
      <c r="H102" s="1">
        <f>$U$4*$U$9/12*POWER((1+$U$10),QUOTIENT(A102,12))</f>
        <v>36936.386094726564</v>
      </c>
      <c r="I102" s="4">
        <f t="shared" si="10"/>
        <v>0</v>
      </c>
      <c r="J102" s="4">
        <f t="shared" si="11"/>
        <v>62010.99849192721</v>
      </c>
      <c r="K102" s="4">
        <f t="shared" si="12"/>
        <v>112655.17623494702</v>
      </c>
      <c r="L102" s="4">
        <f t="shared" si="13"/>
        <v>204660.28674218414</v>
      </c>
      <c r="M102" s="4">
        <f t="shared" si="14"/>
        <v>371805.6672517063</v>
      </c>
      <c r="N102" s="7">
        <f t="shared" si="15"/>
        <v>44682</v>
      </c>
      <c r="O102" s="1">
        <f t="shared" si="16"/>
        <v>101</v>
      </c>
    </row>
    <row r="103" spans="1:15" x14ac:dyDescent="0.25">
      <c r="A103">
        <v>102</v>
      </c>
      <c r="B103" s="3">
        <v>44713</v>
      </c>
      <c r="C103" s="1">
        <f>IF(A103&lt;=$U$6*12,$C$2,0)</f>
        <v>87757.157008879876</v>
      </c>
      <c r="D103" s="1">
        <f>F102*$U$5/12</f>
        <v>77528.600243390072</v>
      </c>
      <c r="E103" s="1">
        <f t="shared" si="17"/>
        <v>10228.556765489804</v>
      </c>
      <c r="F103" s="1">
        <f t="shared" si="18"/>
        <v>9293203.4724413194</v>
      </c>
      <c r="G103" s="5">
        <f t="shared" si="9"/>
        <v>7.0679652755868058E-2</v>
      </c>
      <c r="H103" s="1">
        <f>$U$4*$U$9/12*POWER((1+$U$10),QUOTIENT(A103,12))</f>
        <v>36936.386094726564</v>
      </c>
      <c r="I103" s="4">
        <f t="shared" si="10"/>
        <v>0</v>
      </c>
      <c r="J103" s="4">
        <f t="shared" si="11"/>
        <v>61397.028209828917</v>
      </c>
      <c r="K103" s="4">
        <f t="shared" si="12"/>
        <v>111539.77845044257</v>
      </c>
      <c r="L103" s="4">
        <f t="shared" si="13"/>
        <v>202633.94726948926</v>
      </c>
      <c r="M103" s="4">
        <f t="shared" si="14"/>
        <v>368124.42302149127</v>
      </c>
      <c r="N103" s="7">
        <f t="shared" si="15"/>
        <v>44713</v>
      </c>
      <c r="O103" s="1">
        <f t="shared" si="16"/>
        <v>102</v>
      </c>
    </row>
    <row r="104" spans="1:15" x14ac:dyDescent="0.25">
      <c r="A104">
        <v>103</v>
      </c>
      <c r="B104" s="3">
        <v>44743</v>
      </c>
      <c r="C104" s="1">
        <f>IF(A104&lt;=$U$6*12,$C$2,0)</f>
        <v>87757.157008879876</v>
      </c>
      <c r="D104" s="1">
        <f>F103*$U$5/12</f>
        <v>77443.362270344325</v>
      </c>
      <c r="E104" s="1">
        <f t="shared" si="17"/>
        <v>10313.794738535551</v>
      </c>
      <c r="F104" s="1">
        <f t="shared" si="18"/>
        <v>9282889.6777027845</v>
      </c>
      <c r="G104" s="5">
        <f t="shared" si="9"/>
        <v>7.1711032229721541E-2</v>
      </c>
      <c r="H104" s="1">
        <f>$U$4*$U$9/12*POWER((1+$U$10),QUOTIENT(A104,12))</f>
        <v>36936.386094726564</v>
      </c>
      <c r="I104" s="4">
        <f t="shared" si="10"/>
        <v>0</v>
      </c>
      <c r="J104" s="4">
        <f t="shared" si="11"/>
        <v>60789.13684141478</v>
      </c>
      <c r="K104" s="4">
        <f t="shared" si="12"/>
        <v>110435.42420835901</v>
      </c>
      <c r="L104" s="4">
        <f t="shared" si="13"/>
        <v>200627.67056385078</v>
      </c>
      <c r="M104" s="4">
        <f t="shared" si="14"/>
        <v>364479.62675395189</v>
      </c>
      <c r="N104" s="7">
        <f t="shared" si="15"/>
        <v>44743</v>
      </c>
      <c r="O104" s="1">
        <f t="shared" si="16"/>
        <v>103</v>
      </c>
    </row>
    <row r="105" spans="1:15" x14ac:dyDescent="0.25">
      <c r="A105">
        <v>104</v>
      </c>
      <c r="B105" s="3">
        <v>44774</v>
      </c>
      <c r="C105" s="1">
        <f>IF(A105&lt;=$U$6*12,$C$2,0)</f>
        <v>87757.157008879876</v>
      </c>
      <c r="D105" s="1">
        <f>F104*$U$5/12</f>
        <v>77357.413980856538</v>
      </c>
      <c r="E105" s="1">
        <f t="shared" si="17"/>
        <v>10399.743028023338</v>
      </c>
      <c r="F105" s="1">
        <f t="shared" si="18"/>
        <v>9272489.9346747603</v>
      </c>
      <c r="G105" s="5">
        <f t="shared" si="9"/>
        <v>7.2751006532523962E-2</v>
      </c>
      <c r="H105" s="1">
        <f>$U$4*$U$9/12*POWER((1+$U$10),QUOTIENT(A105,12))</f>
        <v>36936.386094726564</v>
      </c>
      <c r="I105" s="4">
        <f t="shared" si="10"/>
        <v>0</v>
      </c>
      <c r="J105" s="4">
        <f t="shared" si="11"/>
        <v>60187.264199420577</v>
      </c>
      <c r="K105" s="4">
        <f t="shared" si="12"/>
        <v>109342.00416669207</v>
      </c>
      <c r="L105" s="4">
        <f t="shared" si="13"/>
        <v>198641.25798401068</v>
      </c>
      <c r="M105" s="4">
        <f t="shared" si="14"/>
        <v>360870.91757817008</v>
      </c>
      <c r="N105" s="7">
        <f t="shared" si="15"/>
        <v>44774</v>
      </c>
      <c r="O105" s="1">
        <f t="shared" si="16"/>
        <v>104</v>
      </c>
    </row>
    <row r="106" spans="1:15" x14ac:dyDescent="0.25">
      <c r="A106">
        <v>105</v>
      </c>
      <c r="B106" s="3">
        <v>44805</v>
      </c>
      <c r="C106" s="1">
        <f>IF(A106&lt;=$U$6*12,$C$2,0)</f>
        <v>87757.157008879876</v>
      </c>
      <c r="D106" s="1">
        <f>F105*$U$5/12</f>
        <v>77270.749455623009</v>
      </c>
      <c r="E106" s="1">
        <f t="shared" si="17"/>
        <v>10486.407553256868</v>
      </c>
      <c r="F106" s="1">
        <f t="shared" si="18"/>
        <v>9262003.5271215029</v>
      </c>
      <c r="G106" s="5">
        <f t="shared" si="9"/>
        <v>7.3799647287849712E-2</v>
      </c>
      <c r="H106" s="1">
        <f>$U$4*$U$9/12*POWER((1+$U$10),QUOTIENT(A106,12))</f>
        <v>36936.386094726564</v>
      </c>
      <c r="I106" s="4">
        <f t="shared" si="10"/>
        <v>0</v>
      </c>
      <c r="J106" s="4">
        <f t="shared" si="11"/>
        <v>59591.350692495616</v>
      </c>
      <c r="K106" s="4">
        <f t="shared" si="12"/>
        <v>108259.41006603176</v>
      </c>
      <c r="L106" s="4">
        <f t="shared" si="13"/>
        <v>196674.51285545609</v>
      </c>
      <c r="M106" s="4">
        <f t="shared" si="14"/>
        <v>357297.93819620804</v>
      </c>
      <c r="N106" s="7">
        <f t="shared" si="15"/>
        <v>44805</v>
      </c>
      <c r="O106" s="1">
        <f t="shared" si="16"/>
        <v>105</v>
      </c>
    </row>
    <row r="107" spans="1:15" x14ac:dyDescent="0.25">
      <c r="A107">
        <v>106</v>
      </c>
      <c r="B107" s="3">
        <v>44835</v>
      </c>
      <c r="C107" s="1">
        <f>IF(A107&lt;=$U$6*12,$C$2,0)</f>
        <v>87757.157008879876</v>
      </c>
      <c r="D107" s="1">
        <f>F106*$U$5/12</f>
        <v>77183.362726012521</v>
      </c>
      <c r="E107" s="1">
        <f t="shared" si="17"/>
        <v>10573.794282867355</v>
      </c>
      <c r="F107" s="1">
        <f t="shared" si="18"/>
        <v>9251429.7328386363</v>
      </c>
      <c r="G107" s="5">
        <f t="shared" si="9"/>
        <v>7.4857026716136379E-2</v>
      </c>
      <c r="H107" s="1">
        <f>$U$4*$U$9/12*POWER((1+$U$10),QUOTIENT(A107,12))</f>
        <v>36936.386094726564</v>
      </c>
      <c r="I107" s="4">
        <f t="shared" si="10"/>
        <v>0</v>
      </c>
      <c r="J107" s="4">
        <f t="shared" si="11"/>
        <v>59001.337319302569</v>
      </c>
      <c r="K107" s="4">
        <f t="shared" si="12"/>
        <v>107187.53471884332</v>
      </c>
      <c r="L107" s="4">
        <f t="shared" si="13"/>
        <v>194727.24045094659</v>
      </c>
      <c r="M107" s="4">
        <f t="shared" si="14"/>
        <v>353760.3348477307</v>
      </c>
      <c r="N107" s="7">
        <f t="shared" si="15"/>
        <v>44835</v>
      </c>
      <c r="O107" s="1">
        <f t="shared" si="16"/>
        <v>106</v>
      </c>
    </row>
    <row r="108" spans="1:15" x14ac:dyDescent="0.25">
      <c r="A108">
        <v>107</v>
      </c>
      <c r="B108" s="3">
        <v>44866</v>
      </c>
      <c r="C108" s="1">
        <f>IF(A108&lt;=$U$6*12,$C$2,0)</f>
        <v>87757.157008879876</v>
      </c>
      <c r="D108" s="1">
        <f>F107*$U$5/12</f>
        <v>77095.247773655297</v>
      </c>
      <c r="E108" s="1">
        <f t="shared" si="17"/>
        <v>10661.909235224579</v>
      </c>
      <c r="F108" s="1">
        <f t="shared" si="18"/>
        <v>9240767.8236034121</v>
      </c>
      <c r="G108" s="5">
        <f t="shared" si="9"/>
        <v>7.5923217639658785E-2</v>
      </c>
      <c r="H108" s="1">
        <f>$U$4*$U$9/12*POWER((1+$U$10),QUOTIENT(A108,12))</f>
        <v>36936.386094726564</v>
      </c>
      <c r="I108" s="4">
        <f t="shared" si="10"/>
        <v>0</v>
      </c>
      <c r="J108" s="4">
        <f t="shared" si="11"/>
        <v>58417.165662675834</v>
      </c>
      <c r="K108" s="4">
        <f t="shared" si="12"/>
        <v>106126.27199885479</v>
      </c>
      <c r="L108" s="4">
        <f t="shared" si="13"/>
        <v>192799.24797123426</v>
      </c>
      <c r="M108" s="4">
        <f t="shared" si="14"/>
        <v>350257.75727498095</v>
      </c>
      <c r="N108" s="7">
        <f t="shared" si="15"/>
        <v>44866</v>
      </c>
      <c r="O108" s="1">
        <f t="shared" si="16"/>
        <v>107</v>
      </c>
    </row>
    <row r="109" spans="1:15" x14ac:dyDescent="0.25">
      <c r="A109">
        <v>108</v>
      </c>
      <c r="B109" s="3">
        <v>44896</v>
      </c>
      <c r="C109" s="1">
        <f>IF(A109&lt;=$U$6*12,$C$2,0)</f>
        <v>87757.157008879876</v>
      </c>
      <c r="D109" s="1">
        <f>F108*$U$5/12</f>
        <v>77006.39853002844</v>
      </c>
      <c r="E109" s="1">
        <f t="shared" si="17"/>
        <v>10750.758478851436</v>
      </c>
      <c r="F109" s="1">
        <f t="shared" si="18"/>
        <v>9230017.0651245601</v>
      </c>
      <c r="G109" s="5">
        <f t="shared" si="9"/>
        <v>7.6998293487543987E-2</v>
      </c>
      <c r="H109" s="1">
        <f>$U$4*$U$9/12*POWER((1+$U$10),QUOTIENT(A109,12))</f>
        <v>38783.205399462895</v>
      </c>
      <c r="I109" s="4">
        <f t="shared" si="10"/>
        <v>0</v>
      </c>
      <c r="J109" s="4">
        <f t="shared" si="11"/>
        <v>55736.925242942547</v>
      </c>
      <c r="K109" s="4">
        <f t="shared" si="12"/>
        <v>101257.08807696732</v>
      </c>
      <c r="L109" s="4">
        <f t="shared" si="13"/>
        <v>183953.41761563992</v>
      </c>
      <c r="M109" s="4">
        <f t="shared" si="14"/>
        <v>334187.5664719147</v>
      </c>
      <c r="N109" s="7">
        <f t="shared" si="15"/>
        <v>44896</v>
      </c>
      <c r="O109" s="1">
        <f t="shared" si="16"/>
        <v>108</v>
      </c>
    </row>
    <row r="110" spans="1:15" x14ac:dyDescent="0.25">
      <c r="A110">
        <v>109</v>
      </c>
      <c r="B110" s="3">
        <v>44927</v>
      </c>
      <c r="C110" s="1">
        <f>IF(A110&lt;=$U$6*12,$C$2,0)</f>
        <v>87757.157008879876</v>
      </c>
      <c r="D110" s="1">
        <f>F109*$U$5/12</f>
        <v>76916.808876038005</v>
      </c>
      <c r="E110" s="1">
        <f t="shared" si="17"/>
        <v>10840.348132841871</v>
      </c>
      <c r="F110" s="1">
        <f t="shared" si="18"/>
        <v>9219176.7169917189</v>
      </c>
      <c r="G110" s="5">
        <f t="shared" si="9"/>
        <v>7.8082328300828119E-2</v>
      </c>
      <c r="H110" s="1">
        <f>$U$4*$U$9/12*POWER((1+$U$10),QUOTIENT(A110,12))</f>
        <v>38783.205399462895</v>
      </c>
      <c r="I110" s="4">
        <f t="shared" si="10"/>
        <v>0</v>
      </c>
      <c r="J110" s="4">
        <f t="shared" si="11"/>
        <v>55185.074497962916</v>
      </c>
      <c r="K110" s="4">
        <f t="shared" si="12"/>
        <v>100254.54265046268</v>
      </c>
      <c r="L110" s="4">
        <f t="shared" si="13"/>
        <v>182132.09664914847</v>
      </c>
      <c r="M110" s="4">
        <f t="shared" si="14"/>
        <v>330878.77868506406</v>
      </c>
      <c r="N110" s="7">
        <f t="shared" si="15"/>
        <v>44927</v>
      </c>
      <c r="O110" s="1">
        <f t="shared" si="16"/>
        <v>109</v>
      </c>
    </row>
    <row r="111" spans="1:15" x14ac:dyDescent="0.25">
      <c r="A111">
        <v>110</v>
      </c>
      <c r="B111" s="3">
        <v>44958</v>
      </c>
      <c r="C111" s="1">
        <f>IF(A111&lt;=$U$6*12,$C$2,0)</f>
        <v>87757.157008879876</v>
      </c>
      <c r="D111" s="1">
        <f>F110*$U$5/12</f>
        <v>76826.472641597662</v>
      </c>
      <c r="E111" s="1">
        <f t="shared" si="17"/>
        <v>10930.684367282214</v>
      </c>
      <c r="F111" s="1">
        <f t="shared" si="18"/>
        <v>9208246.0326244365</v>
      </c>
      <c r="G111" s="5">
        <f t="shared" si="9"/>
        <v>7.9175396737556344E-2</v>
      </c>
      <c r="H111" s="1">
        <f>$U$4*$U$9/12*POWER((1+$U$10),QUOTIENT(A111,12))</f>
        <v>38783.205399462895</v>
      </c>
      <c r="I111" s="4">
        <f t="shared" si="10"/>
        <v>0</v>
      </c>
      <c r="J111" s="4">
        <f t="shared" si="11"/>
        <v>54638.687621745463</v>
      </c>
      <c r="K111" s="4">
        <f t="shared" si="12"/>
        <v>99261.923416299658</v>
      </c>
      <c r="L111" s="4">
        <f t="shared" si="13"/>
        <v>180328.8085635133</v>
      </c>
      <c r="M111" s="4">
        <f t="shared" si="14"/>
        <v>327602.7511733307</v>
      </c>
      <c r="N111" s="7">
        <f t="shared" si="15"/>
        <v>44958</v>
      </c>
      <c r="O111" s="1">
        <f t="shared" si="16"/>
        <v>110</v>
      </c>
    </row>
    <row r="112" spans="1:15" x14ac:dyDescent="0.25">
      <c r="A112">
        <v>111</v>
      </c>
      <c r="B112" s="3">
        <v>44986</v>
      </c>
      <c r="C112" s="1">
        <f>IF(A112&lt;=$U$6*12,$C$2,0)</f>
        <v>87757.157008879876</v>
      </c>
      <c r="D112" s="1">
        <f>F111*$U$5/12</f>
        <v>76735.383605203635</v>
      </c>
      <c r="E112" s="1">
        <f t="shared" si="17"/>
        <v>11021.773403676241</v>
      </c>
      <c r="F112" s="1">
        <f t="shared" si="18"/>
        <v>9197224.2592207603</v>
      </c>
      <c r="G112" s="5">
        <f t="shared" si="9"/>
        <v>8.0277574077923963E-2</v>
      </c>
      <c r="H112" s="1">
        <f>$U$4*$U$9/12*POWER((1+$U$10),QUOTIENT(A112,12))</f>
        <v>38783.205399462895</v>
      </c>
      <c r="I112" s="4">
        <f t="shared" si="10"/>
        <v>0</v>
      </c>
      <c r="J112" s="4">
        <f t="shared" si="11"/>
        <v>54097.710516579675</v>
      </c>
      <c r="K112" s="4">
        <f t="shared" si="12"/>
        <v>98279.132095346242</v>
      </c>
      <c r="L112" s="4">
        <f t="shared" si="13"/>
        <v>178543.37481535971</v>
      </c>
      <c r="M112" s="4">
        <f t="shared" si="14"/>
        <v>324359.1595775552</v>
      </c>
      <c r="N112" s="7">
        <f t="shared" si="15"/>
        <v>44986</v>
      </c>
      <c r="O112" s="1">
        <f t="shared" si="16"/>
        <v>111</v>
      </c>
    </row>
    <row r="113" spans="1:15" x14ac:dyDescent="0.25">
      <c r="A113">
        <v>112</v>
      </c>
      <c r="B113" s="3">
        <v>45017</v>
      </c>
      <c r="C113" s="1">
        <f>IF(A113&lt;=$U$6*12,$C$2,0)</f>
        <v>87757.157008879876</v>
      </c>
      <c r="D113" s="1">
        <f>F112*$U$5/12</f>
        <v>76643.535493506337</v>
      </c>
      <c r="E113" s="1">
        <f t="shared" si="17"/>
        <v>11113.621515373539</v>
      </c>
      <c r="F113" s="1">
        <f t="shared" si="18"/>
        <v>9186110.6377053875</v>
      </c>
      <c r="G113" s="5">
        <f t="shared" si="9"/>
        <v>8.1388936229461251E-2</v>
      </c>
      <c r="H113" s="1">
        <f>$U$4*$U$9/12*POWER((1+$U$10),QUOTIENT(A113,12))</f>
        <v>38783.205399462895</v>
      </c>
      <c r="I113" s="4">
        <f t="shared" si="10"/>
        <v>0</v>
      </c>
      <c r="J113" s="4">
        <f t="shared" si="11"/>
        <v>53562.089620375918</v>
      </c>
      <c r="K113" s="4">
        <f t="shared" si="12"/>
        <v>97306.071381530899</v>
      </c>
      <c r="L113" s="4">
        <f t="shared" si="13"/>
        <v>176775.61862906904</v>
      </c>
      <c r="M113" s="4">
        <f t="shared" si="14"/>
        <v>321147.68275005458</v>
      </c>
      <c r="N113" s="7">
        <f t="shared" si="15"/>
        <v>45017</v>
      </c>
      <c r="O113" s="1">
        <f t="shared" si="16"/>
        <v>112</v>
      </c>
    </row>
    <row r="114" spans="1:15" x14ac:dyDescent="0.25">
      <c r="A114">
        <v>113</v>
      </c>
      <c r="B114" s="3">
        <v>45047</v>
      </c>
      <c r="C114" s="1">
        <f>IF(A114&lt;=$U$6*12,$C$2,0)</f>
        <v>87757.157008879876</v>
      </c>
      <c r="D114" s="1">
        <f>F113*$U$5/12</f>
        <v>76550.921980878236</v>
      </c>
      <c r="E114" s="1">
        <f t="shared" si="17"/>
        <v>11206.23502800164</v>
      </c>
      <c r="F114" s="1">
        <f t="shared" si="18"/>
        <v>9174904.4026773851</v>
      </c>
      <c r="G114" s="5">
        <f t="shared" si="9"/>
        <v>8.2509559732261484E-2</v>
      </c>
      <c r="H114" s="1">
        <f>$U$4*$U$9/12*POWER((1+$U$10),QUOTIENT(A114,12))</f>
        <v>38783.205399462895</v>
      </c>
      <c r="I114" s="4">
        <f t="shared" si="10"/>
        <v>0</v>
      </c>
      <c r="J114" s="4">
        <f t="shared" si="11"/>
        <v>53031.771901362292</v>
      </c>
      <c r="K114" s="4">
        <f t="shared" si="12"/>
        <v>96342.64493220883</v>
      </c>
      <c r="L114" s="4">
        <f t="shared" si="13"/>
        <v>175025.36497927626</v>
      </c>
      <c r="M114" s="4">
        <f t="shared" si="14"/>
        <v>317968.00272282632</v>
      </c>
      <c r="N114" s="7">
        <f t="shared" si="15"/>
        <v>45047</v>
      </c>
      <c r="O114" s="1">
        <f t="shared" si="16"/>
        <v>113</v>
      </c>
    </row>
    <row r="115" spans="1:15" x14ac:dyDescent="0.25">
      <c r="A115">
        <v>114</v>
      </c>
      <c r="B115" s="3">
        <v>45078</v>
      </c>
      <c r="C115" s="1">
        <f>IF(A115&lt;=$U$6*12,$C$2,0)</f>
        <v>87757.157008879876</v>
      </c>
      <c r="D115" s="1">
        <f>F114*$U$5/12</f>
        <v>76457.536688978216</v>
      </c>
      <c r="E115" s="1">
        <f t="shared" si="17"/>
        <v>11299.62031990166</v>
      </c>
      <c r="F115" s="1">
        <f t="shared" si="18"/>
        <v>9163604.7823574841</v>
      </c>
      <c r="G115" s="5">
        <f t="shared" si="9"/>
        <v>8.3639521764251587E-2</v>
      </c>
      <c r="H115" s="1">
        <f>$U$4*$U$9/12*POWER((1+$U$10),QUOTIENT(A115,12))</f>
        <v>38783.205399462895</v>
      </c>
      <c r="I115" s="4">
        <f t="shared" si="10"/>
        <v>0</v>
      </c>
      <c r="J115" s="4">
        <f t="shared" si="11"/>
        <v>52506.704852833936</v>
      </c>
      <c r="K115" s="4">
        <f t="shared" si="12"/>
        <v>95388.757358622592</v>
      </c>
      <c r="L115" s="4">
        <f t="shared" si="13"/>
        <v>173292.44057354084</v>
      </c>
      <c r="M115" s="4">
        <f t="shared" si="14"/>
        <v>314819.80467606569</v>
      </c>
      <c r="N115" s="7">
        <f t="shared" si="15"/>
        <v>45078</v>
      </c>
      <c r="O115" s="1">
        <f t="shared" si="16"/>
        <v>114</v>
      </c>
    </row>
    <row r="116" spans="1:15" x14ac:dyDescent="0.25">
      <c r="A116">
        <v>115</v>
      </c>
      <c r="B116" s="3">
        <v>45108</v>
      </c>
      <c r="C116" s="1">
        <f>IF(A116&lt;=$U$6*12,$C$2,0)</f>
        <v>87757.157008879876</v>
      </c>
      <c r="D116" s="1">
        <f>F115*$U$5/12</f>
        <v>76363.373186312368</v>
      </c>
      <c r="E116" s="1">
        <f t="shared" si="17"/>
        <v>11393.783822567508</v>
      </c>
      <c r="F116" s="1">
        <f t="shared" si="18"/>
        <v>9152210.998534916</v>
      </c>
      <c r="G116" s="5">
        <f t="shared" si="9"/>
        <v>8.4778900146508407E-2</v>
      </c>
      <c r="H116" s="1">
        <f>$U$4*$U$9/12*POWER((1+$U$10),QUOTIENT(A116,12))</f>
        <v>38783.205399462895</v>
      </c>
      <c r="I116" s="4">
        <f t="shared" si="10"/>
        <v>0</v>
      </c>
      <c r="J116" s="4">
        <f t="shared" si="11"/>
        <v>51986.83648795441</v>
      </c>
      <c r="K116" s="4">
        <f t="shared" si="12"/>
        <v>94444.31421645802</v>
      </c>
      <c r="L116" s="4">
        <f t="shared" si="13"/>
        <v>171576.67383518899</v>
      </c>
      <c r="M116" s="4">
        <f t="shared" si="14"/>
        <v>311702.7769069958</v>
      </c>
      <c r="N116" s="7">
        <f t="shared" si="15"/>
        <v>45108</v>
      </c>
      <c r="O116" s="1">
        <f t="shared" si="16"/>
        <v>115</v>
      </c>
    </row>
    <row r="117" spans="1:15" x14ac:dyDescent="0.25">
      <c r="A117">
        <v>116</v>
      </c>
      <c r="B117" s="3">
        <v>45139</v>
      </c>
      <c r="C117" s="1">
        <f>IF(A117&lt;=$U$6*12,$C$2,0)</f>
        <v>87757.157008879876</v>
      </c>
      <c r="D117" s="1">
        <f>F116*$U$5/12</f>
        <v>76268.424987790975</v>
      </c>
      <c r="E117" s="1">
        <f t="shared" si="17"/>
        <v>11488.732021088901</v>
      </c>
      <c r="F117" s="1">
        <f t="shared" si="18"/>
        <v>9140722.2665138263</v>
      </c>
      <c r="G117" s="5">
        <f t="shared" si="9"/>
        <v>8.592777334861737E-2</v>
      </c>
      <c r="H117" s="1">
        <f>$U$4*$U$9/12*POWER((1+$U$10),QUOTIENT(A117,12))</f>
        <v>38783.205399462895</v>
      </c>
      <c r="I117" s="4">
        <f t="shared" si="10"/>
        <v>0</v>
      </c>
      <c r="J117" s="4">
        <f t="shared" si="11"/>
        <v>51472.115334608316</v>
      </c>
      <c r="K117" s="4">
        <f t="shared" si="12"/>
        <v>93509.221996493085</v>
      </c>
      <c r="L117" s="4">
        <f t="shared" si="13"/>
        <v>169877.89488632572</v>
      </c>
      <c r="M117" s="4">
        <f t="shared" si="14"/>
        <v>308616.61079900578</v>
      </c>
      <c r="N117" s="7">
        <f t="shared" si="15"/>
        <v>45139</v>
      </c>
      <c r="O117" s="1">
        <f t="shared" si="16"/>
        <v>116</v>
      </c>
    </row>
    <row r="118" spans="1:15" x14ac:dyDescent="0.25">
      <c r="A118">
        <v>117</v>
      </c>
      <c r="B118" s="3">
        <v>45170</v>
      </c>
      <c r="C118" s="1">
        <f>IF(A118&lt;=$U$6*12,$C$2,0)</f>
        <v>87757.157008879876</v>
      </c>
      <c r="D118" s="1">
        <f>F117*$U$5/12</f>
        <v>76172.685554281881</v>
      </c>
      <c r="E118" s="1">
        <f t="shared" si="17"/>
        <v>11584.471454597995</v>
      </c>
      <c r="F118" s="1">
        <f t="shared" si="18"/>
        <v>9129137.7950592283</v>
      </c>
      <c r="G118" s="5">
        <f t="shared" si="9"/>
        <v>8.7086220494077174E-2</v>
      </c>
      <c r="H118" s="1">
        <f>$U$4*$U$9/12*POWER((1+$U$10),QUOTIENT(A118,12))</f>
        <v>38783.205399462895</v>
      </c>
      <c r="I118" s="4">
        <f t="shared" si="10"/>
        <v>0</v>
      </c>
      <c r="J118" s="4">
        <f t="shared" si="11"/>
        <v>50962.490430305268</v>
      </c>
      <c r="K118" s="4">
        <f t="shared" si="12"/>
        <v>92583.38811533968</v>
      </c>
      <c r="L118" s="4">
        <f t="shared" si="13"/>
        <v>168195.93553101554</v>
      </c>
      <c r="M118" s="4">
        <f t="shared" si="14"/>
        <v>305561.00079109479</v>
      </c>
      <c r="N118" s="7">
        <f t="shared" si="15"/>
        <v>45170</v>
      </c>
      <c r="O118" s="1">
        <f t="shared" si="16"/>
        <v>117</v>
      </c>
    </row>
    <row r="119" spans="1:15" x14ac:dyDescent="0.25">
      <c r="A119">
        <v>118</v>
      </c>
      <c r="B119" s="3">
        <v>45200</v>
      </c>
      <c r="C119" s="1">
        <f>IF(A119&lt;=$U$6*12,$C$2,0)</f>
        <v>87757.157008879876</v>
      </c>
      <c r="D119" s="1">
        <f>F118*$U$5/12</f>
        <v>76076.148292160244</v>
      </c>
      <c r="E119" s="1">
        <f t="shared" si="17"/>
        <v>11681.008716719633</v>
      </c>
      <c r="F119" s="1">
        <f t="shared" si="18"/>
        <v>9117456.7863425091</v>
      </c>
      <c r="G119" s="5">
        <f t="shared" si="9"/>
        <v>8.8254321365749094E-2</v>
      </c>
      <c r="H119" s="1">
        <f>$U$4*$U$9/12*POWER((1+$U$10),QUOTIENT(A119,12))</f>
        <v>38783.205399462895</v>
      </c>
      <c r="I119" s="4">
        <f t="shared" si="10"/>
        <v>0</v>
      </c>
      <c r="J119" s="4">
        <f t="shared" si="11"/>
        <v>50457.91131713392</v>
      </c>
      <c r="K119" s="4">
        <f t="shared" si="12"/>
        <v>91666.720906276896</v>
      </c>
      <c r="L119" s="4">
        <f t="shared" si="13"/>
        <v>166530.62923862925</v>
      </c>
      <c r="M119" s="4">
        <f t="shared" si="14"/>
        <v>302535.64434761851</v>
      </c>
      <c r="N119" s="7">
        <f t="shared" si="15"/>
        <v>45200</v>
      </c>
      <c r="O119" s="1">
        <f t="shared" si="16"/>
        <v>118</v>
      </c>
    </row>
    <row r="120" spans="1:15" x14ac:dyDescent="0.25">
      <c r="A120">
        <v>119</v>
      </c>
      <c r="B120" s="3">
        <v>45231</v>
      </c>
      <c r="C120" s="1">
        <f>IF(A120&lt;=$U$6*12,$C$2,0)</f>
        <v>87757.157008879876</v>
      </c>
      <c r="D120" s="1">
        <f>F119*$U$5/12</f>
        <v>75978.80655285425</v>
      </c>
      <c r="E120" s="1">
        <f t="shared" si="17"/>
        <v>11778.350456025626</v>
      </c>
      <c r="F120" s="1">
        <f t="shared" si="18"/>
        <v>9105678.4358864836</v>
      </c>
      <c r="G120" s="5">
        <f t="shared" si="9"/>
        <v>8.9432156411351632E-2</v>
      </c>
      <c r="H120" s="1">
        <f>$U$4*$U$9/12*POWER((1+$U$10),QUOTIENT(A120,12))</f>
        <v>38783.205399462895</v>
      </c>
      <c r="I120" s="4">
        <f t="shared" si="10"/>
        <v>0</v>
      </c>
      <c r="J120" s="4">
        <f t="shared" si="11"/>
        <v>49958.328036766266</v>
      </c>
      <c r="K120" s="4">
        <f t="shared" si="12"/>
        <v>90759.12961017518</v>
      </c>
      <c r="L120" s="4">
        <f t="shared" si="13"/>
        <v>164881.81112735573</v>
      </c>
      <c r="M120" s="4">
        <f t="shared" si="14"/>
        <v>299540.24192833516</v>
      </c>
      <c r="N120" s="7">
        <f t="shared" si="15"/>
        <v>45231</v>
      </c>
      <c r="O120" s="1">
        <f t="shared" si="16"/>
        <v>119</v>
      </c>
    </row>
    <row r="121" spans="1:15" x14ac:dyDescent="0.25">
      <c r="A121">
        <v>120</v>
      </c>
      <c r="B121" s="3">
        <v>45261</v>
      </c>
      <c r="C121" s="1">
        <f>IF(A121&lt;=$U$6*12,$C$2,0)</f>
        <v>87757.157008879876</v>
      </c>
      <c r="D121" s="1">
        <f>F120*$U$5/12</f>
        <v>75880.653632387359</v>
      </c>
      <c r="E121" s="1">
        <f t="shared" si="17"/>
        <v>11876.503376492517</v>
      </c>
      <c r="F121" s="1">
        <f t="shared" si="18"/>
        <v>9093801.9325099904</v>
      </c>
      <c r="G121" s="5">
        <f t="shared" si="9"/>
        <v>9.0619806749000956E-2</v>
      </c>
      <c r="H121" s="1">
        <f>$U$4*$U$9/12*POWER((1+$U$10),QUOTIENT(A121,12))</f>
        <v>40722.36566943604</v>
      </c>
      <c r="I121" s="4">
        <f t="shared" si="10"/>
        <v>0</v>
      </c>
      <c r="J121" s="4">
        <f t="shared" si="11"/>
        <v>47505.139252838278</v>
      </c>
      <c r="K121" s="4">
        <f t="shared" si="12"/>
        <v>86302.429645458717</v>
      </c>
      <c r="L121" s="4">
        <f t="shared" si="13"/>
        <v>156785.33901496467</v>
      </c>
      <c r="M121" s="4">
        <f t="shared" si="14"/>
        <v>284831.40777173807</v>
      </c>
      <c r="N121" s="7">
        <f t="shared" si="15"/>
        <v>45261</v>
      </c>
      <c r="O121" s="1">
        <f t="shared" si="16"/>
        <v>120</v>
      </c>
    </row>
    <row r="122" spans="1:15" x14ac:dyDescent="0.25">
      <c r="A122">
        <v>121</v>
      </c>
      <c r="B122" s="3">
        <v>45292</v>
      </c>
      <c r="C122" s="1">
        <f>IF(A122&lt;=$U$6*12,$C$2,0)</f>
        <v>87757.157008879876</v>
      </c>
      <c r="D122" s="1">
        <f>F121*$U$5/12</f>
        <v>75781.682770916595</v>
      </c>
      <c r="E122" s="1">
        <f t="shared" si="17"/>
        <v>11975.474237963281</v>
      </c>
      <c r="F122" s="1">
        <f t="shared" si="18"/>
        <v>9081826.4582720269</v>
      </c>
      <c r="G122" s="5">
        <f t="shared" si="9"/>
        <v>9.1817354172797308E-2</v>
      </c>
      <c r="H122" s="1">
        <f>$U$4*$U$9/12*POWER((1+$U$10),QUOTIENT(A122,12))</f>
        <v>40722.36566943604</v>
      </c>
      <c r="I122" s="4">
        <f t="shared" si="10"/>
        <v>0</v>
      </c>
      <c r="J122" s="4">
        <f t="shared" si="11"/>
        <v>0</v>
      </c>
      <c r="K122" s="4">
        <f t="shared" si="12"/>
        <v>85447.950144018527</v>
      </c>
      <c r="L122" s="4">
        <f t="shared" si="13"/>
        <v>155233.00892570757</v>
      </c>
      <c r="M122" s="4">
        <f t="shared" si="14"/>
        <v>282011.29482350312</v>
      </c>
      <c r="N122" s="7">
        <f t="shared" si="15"/>
        <v>45292</v>
      </c>
      <c r="O122" s="1">
        <f t="shared" si="16"/>
        <v>121</v>
      </c>
    </row>
    <row r="123" spans="1:15" x14ac:dyDescent="0.25">
      <c r="A123">
        <v>122</v>
      </c>
      <c r="B123" s="3">
        <v>45323</v>
      </c>
      <c r="C123" s="1">
        <f>IF(A123&lt;=$U$6*12,$C$2,0)</f>
        <v>87757.157008879876</v>
      </c>
      <c r="D123" s="1">
        <f>F122*$U$5/12</f>
        <v>75681.887152266892</v>
      </c>
      <c r="E123" s="1">
        <f t="shared" si="17"/>
        <v>12075.269856612984</v>
      </c>
      <c r="F123" s="1">
        <f t="shared" si="18"/>
        <v>9069751.1884154137</v>
      </c>
      <c r="G123" s="5">
        <f t="shared" si="9"/>
        <v>9.3024881158458625E-2</v>
      </c>
      <c r="H123" s="1">
        <f>$U$4*$U$9/12*POWER((1+$U$10),QUOTIENT(A123,12))</f>
        <v>40722.36566943604</v>
      </c>
      <c r="I123" s="4">
        <f t="shared" si="10"/>
        <v>0</v>
      </c>
      <c r="J123" s="4">
        <f t="shared" si="11"/>
        <v>0</v>
      </c>
      <c r="K123" s="4">
        <f t="shared" si="12"/>
        <v>84601.9308356619</v>
      </c>
      <c r="L123" s="4">
        <f t="shared" si="13"/>
        <v>153696.04844129461</v>
      </c>
      <c r="M123" s="4">
        <f t="shared" si="14"/>
        <v>279219.10378564661</v>
      </c>
      <c r="N123" s="7">
        <f t="shared" si="15"/>
        <v>45323</v>
      </c>
      <c r="O123" s="1">
        <f t="shared" si="16"/>
        <v>122</v>
      </c>
    </row>
    <row r="124" spans="1:15" x14ac:dyDescent="0.25">
      <c r="A124">
        <v>123</v>
      </c>
      <c r="B124" s="3">
        <v>45352</v>
      </c>
      <c r="C124" s="1">
        <f>IF(A124&lt;=$U$6*12,$C$2,0)</f>
        <v>87757.157008879876</v>
      </c>
      <c r="D124" s="1">
        <f>F123*$U$5/12</f>
        <v>75581.259903461789</v>
      </c>
      <c r="E124" s="1">
        <f t="shared" si="17"/>
        <v>12175.897105418087</v>
      </c>
      <c r="F124" s="1">
        <f t="shared" si="18"/>
        <v>9057575.2913099956</v>
      </c>
      <c r="G124" s="5">
        <f t="shared" si="9"/>
        <v>9.4242470869000436E-2</v>
      </c>
      <c r="H124" s="1">
        <f>$U$4*$U$9/12*POWER((1+$U$10),QUOTIENT(A124,12))</f>
        <v>40722.36566943604</v>
      </c>
      <c r="I124" s="4">
        <f t="shared" si="10"/>
        <v>0</v>
      </c>
      <c r="J124" s="4">
        <f t="shared" si="11"/>
        <v>0</v>
      </c>
      <c r="K124" s="4">
        <f t="shared" si="12"/>
        <v>83764.287956100918</v>
      </c>
      <c r="L124" s="4">
        <f t="shared" si="13"/>
        <v>152174.30538742043</v>
      </c>
      <c r="M124" s="4">
        <f t="shared" si="14"/>
        <v>276454.55820361053</v>
      </c>
      <c r="N124" s="7">
        <f t="shared" si="15"/>
        <v>45352</v>
      </c>
      <c r="O124" s="1">
        <f t="shared" si="16"/>
        <v>123</v>
      </c>
    </row>
    <row r="125" spans="1:15" x14ac:dyDescent="0.25">
      <c r="A125">
        <v>124</v>
      </c>
      <c r="B125" s="3">
        <v>45383</v>
      </c>
      <c r="C125" s="1">
        <f>IF(A125&lt;=$U$6*12,$C$2,0)</f>
        <v>87757.157008879876</v>
      </c>
      <c r="D125" s="1">
        <f>F124*$U$5/12</f>
        <v>75479.79409424997</v>
      </c>
      <c r="E125" s="1">
        <f t="shared" si="17"/>
        <v>12277.362914629906</v>
      </c>
      <c r="F125" s="1">
        <f t="shared" si="18"/>
        <v>9045297.9283953663</v>
      </c>
      <c r="G125" s="5">
        <f t="shared" si="9"/>
        <v>9.5470207160463366E-2</v>
      </c>
      <c r="H125" s="1">
        <f>$U$4*$U$9/12*POWER((1+$U$10),QUOTIENT(A125,12))</f>
        <v>40722.36566943604</v>
      </c>
      <c r="I125" s="4">
        <f t="shared" si="10"/>
        <v>0</v>
      </c>
      <c r="J125" s="4">
        <f t="shared" si="11"/>
        <v>0</v>
      </c>
      <c r="K125" s="4">
        <f t="shared" si="12"/>
        <v>82934.93857039696</v>
      </c>
      <c r="L125" s="4">
        <f t="shared" si="13"/>
        <v>150667.62909645584</v>
      </c>
      <c r="M125" s="4">
        <f t="shared" si="14"/>
        <v>273717.38436001039</v>
      </c>
      <c r="N125" s="7">
        <f t="shared" si="15"/>
        <v>45383</v>
      </c>
      <c r="O125" s="1">
        <f t="shared" si="16"/>
        <v>124</v>
      </c>
    </row>
    <row r="126" spans="1:15" x14ac:dyDescent="0.25">
      <c r="A126">
        <v>125</v>
      </c>
      <c r="B126" s="3">
        <v>45413</v>
      </c>
      <c r="C126" s="1">
        <f>IF(A126&lt;=$U$6*12,$C$2,0)</f>
        <v>87757.157008879876</v>
      </c>
      <c r="D126" s="1">
        <f>F125*$U$5/12</f>
        <v>75377.482736628051</v>
      </c>
      <c r="E126" s="1">
        <f t="shared" si="17"/>
        <v>12379.674272251825</v>
      </c>
      <c r="F126" s="1">
        <f t="shared" si="18"/>
        <v>9032918.254123114</v>
      </c>
      <c r="G126" s="5">
        <f t="shared" si="9"/>
        <v>9.67081745876886E-2</v>
      </c>
      <c r="H126" s="1">
        <f>$U$4*$U$9/12*POWER((1+$U$10),QUOTIENT(A126,12))</f>
        <v>40722.36566943604</v>
      </c>
      <c r="I126" s="4">
        <f t="shared" si="10"/>
        <v>0</v>
      </c>
      <c r="J126" s="4">
        <f t="shared" si="11"/>
        <v>0</v>
      </c>
      <c r="K126" s="4">
        <f t="shared" si="12"/>
        <v>82113.800564749457</v>
      </c>
      <c r="L126" s="4">
        <f t="shared" si="13"/>
        <v>149175.87039253055</v>
      </c>
      <c r="M126" s="4">
        <f t="shared" si="14"/>
        <v>271007.31124753505</v>
      </c>
      <c r="N126" s="7">
        <f t="shared" si="15"/>
        <v>45413</v>
      </c>
      <c r="O126" s="1">
        <f t="shared" si="16"/>
        <v>125</v>
      </c>
    </row>
    <row r="127" spans="1:15" x14ac:dyDescent="0.25">
      <c r="A127">
        <v>126</v>
      </c>
      <c r="B127" s="3">
        <v>45444</v>
      </c>
      <c r="C127" s="1">
        <f>IF(A127&lt;=$U$6*12,$C$2,0)</f>
        <v>87757.157008879876</v>
      </c>
      <c r="D127" s="1">
        <f>F126*$U$5/12</f>
        <v>75274.31878435929</v>
      </c>
      <c r="E127" s="1">
        <f t="shared" si="17"/>
        <v>12482.838224520587</v>
      </c>
      <c r="F127" s="1">
        <f t="shared" si="18"/>
        <v>9020435.4158985931</v>
      </c>
      <c r="G127" s="5">
        <f t="shared" si="9"/>
        <v>9.7956458410140682E-2</v>
      </c>
      <c r="H127" s="1">
        <f>$U$4*$U$9/12*POWER((1+$U$10),QUOTIENT(A127,12))</f>
        <v>40722.36566943604</v>
      </c>
      <c r="I127" s="4">
        <f t="shared" si="10"/>
        <v>0</v>
      </c>
      <c r="J127" s="4">
        <f t="shared" si="11"/>
        <v>0</v>
      </c>
      <c r="K127" s="4">
        <f t="shared" si="12"/>
        <v>81300.792638365776</v>
      </c>
      <c r="L127" s="4">
        <f t="shared" si="13"/>
        <v>147698.88157676291</v>
      </c>
      <c r="M127" s="4">
        <f t="shared" si="14"/>
        <v>268324.0705421138</v>
      </c>
      <c r="N127" s="7">
        <f t="shared" si="15"/>
        <v>45444</v>
      </c>
      <c r="O127" s="1">
        <f t="shared" si="16"/>
        <v>126</v>
      </c>
    </row>
    <row r="128" spans="1:15" x14ac:dyDescent="0.25">
      <c r="A128">
        <v>127</v>
      </c>
      <c r="B128" s="3">
        <v>45474</v>
      </c>
      <c r="C128" s="1">
        <f>IF(A128&lt;=$U$6*12,$C$2,0)</f>
        <v>87757.157008879876</v>
      </c>
      <c r="D128" s="1">
        <f>F127*$U$5/12</f>
        <v>75170.295132488289</v>
      </c>
      <c r="E128" s="1">
        <f t="shared" si="17"/>
        <v>12586.861876391587</v>
      </c>
      <c r="F128" s="1">
        <f t="shared" si="18"/>
        <v>9007848.5540222023</v>
      </c>
      <c r="G128" s="5">
        <f t="shared" si="9"/>
        <v>9.9215144597779775E-2</v>
      </c>
      <c r="H128" s="1">
        <f>$U$4*$U$9/12*POWER((1+$U$10),QUOTIENT(A128,12))</f>
        <v>40722.36566943604</v>
      </c>
      <c r="I128" s="4">
        <f t="shared" si="10"/>
        <v>0</v>
      </c>
      <c r="J128" s="4">
        <f t="shared" si="11"/>
        <v>0</v>
      </c>
      <c r="K128" s="4">
        <f t="shared" si="12"/>
        <v>80495.834295411682</v>
      </c>
      <c r="L128" s="4">
        <f t="shared" si="13"/>
        <v>146236.51641263659</v>
      </c>
      <c r="M128" s="4">
        <f t="shared" si="14"/>
        <v>265667.39657635044</v>
      </c>
      <c r="N128" s="7">
        <f t="shared" si="15"/>
        <v>45474</v>
      </c>
      <c r="O128" s="1">
        <f t="shared" si="16"/>
        <v>127</v>
      </c>
    </row>
    <row r="129" spans="1:15" x14ac:dyDescent="0.25">
      <c r="A129">
        <v>128</v>
      </c>
      <c r="B129" s="3">
        <v>45505</v>
      </c>
      <c r="C129" s="1">
        <f>IF(A129&lt;=$U$6*12,$C$2,0)</f>
        <v>87757.157008879876</v>
      </c>
      <c r="D129" s="1">
        <f>F128*$U$5/12</f>
        <v>75065.404616851694</v>
      </c>
      <c r="E129" s="1">
        <f t="shared" si="17"/>
        <v>12691.752392028182</v>
      </c>
      <c r="F129" s="1">
        <f t="shared" si="18"/>
        <v>8995156.8016301747</v>
      </c>
      <c r="G129" s="5">
        <f t="shared" si="9"/>
        <v>0.10048431983698253</v>
      </c>
      <c r="H129" s="1">
        <f>$U$4*$U$9/12*POWER((1+$U$10),QUOTIENT(A129,12))</f>
        <v>40722.36566943604</v>
      </c>
      <c r="I129" s="4">
        <f t="shared" si="10"/>
        <v>0</v>
      </c>
      <c r="J129" s="4">
        <f t="shared" si="11"/>
        <v>0</v>
      </c>
      <c r="K129" s="4">
        <f t="shared" si="12"/>
        <v>79698.845837041241</v>
      </c>
      <c r="L129" s="4">
        <f t="shared" si="13"/>
        <v>144788.63011152134</v>
      </c>
      <c r="M129" s="4">
        <f t="shared" si="14"/>
        <v>263037.02631321817</v>
      </c>
      <c r="N129" s="7">
        <f t="shared" si="15"/>
        <v>45505</v>
      </c>
      <c r="O129" s="1">
        <f t="shared" si="16"/>
        <v>128</v>
      </c>
    </row>
    <row r="130" spans="1:15" x14ac:dyDescent="0.25">
      <c r="A130">
        <v>129</v>
      </c>
      <c r="B130" s="3">
        <v>45536</v>
      </c>
      <c r="C130" s="1">
        <f>IF(A130&lt;=$U$6*12,$C$2,0)</f>
        <v>87757.157008879876</v>
      </c>
      <c r="D130" s="1">
        <f>F129*$U$5/12</f>
        <v>74959.640013584794</v>
      </c>
      <c r="E130" s="1">
        <f t="shared" si="17"/>
        <v>12797.516995295082</v>
      </c>
      <c r="F130" s="1">
        <f t="shared" si="18"/>
        <v>8982359.2846348789</v>
      </c>
      <c r="G130" s="5">
        <f t="shared" si="9"/>
        <v>0.10176407153651211</v>
      </c>
      <c r="H130" s="1">
        <f>$U$4*$U$9/12*POWER((1+$U$10),QUOTIENT(A130,12))</f>
        <v>40722.36566943604</v>
      </c>
      <c r="I130" s="4">
        <f t="shared" si="10"/>
        <v>0</v>
      </c>
      <c r="J130" s="4">
        <f t="shared" si="11"/>
        <v>0</v>
      </c>
      <c r="K130" s="4">
        <f t="shared" si="12"/>
        <v>78909.748353506191</v>
      </c>
      <c r="L130" s="4">
        <f t="shared" si="13"/>
        <v>143355.07931833796</v>
      </c>
      <c r="M130" s="4">
        <f t="shared" si="14"/>
        <v>260432.69932001803</v>
      </c>
      <c r="N130" s="7">
        <f t="shared" si="15"/>
        <v>45536</v>
      </c>
      <c r="O130" s="1">
        <f t="shared" si="16"/>
        <v>129</v>
      </c>
    </row>
    <row r="131" spans="1:15" x14ac:dyDescent="0.25">
      <c r="A131">
        <v>130</v>
      </c>
      <c r="B131" s="3">
        <v>45566</v>
      </c>
      <c r="C131" s="1">
        <f>IF(A131&lt;=$U$6*12,$C$2,0)</f>
        <v>87757.157008879876</v>
      </c>
      <c r="D131" s="1">
        <f>F130*$U$5/12</f>
        <v>74852.99403862399</v>
      </c>
      <c r="E131" s="1">
        <f t="shared" si="17"/>
        <v>12904.162970255886</v>
      </c>
      <c r="F131" s="1">
        <f t="shared" si="18"/>
        <v>8969455.1216646228</v>
      </c>
      <c r="G131" s="5">
        <f t="shared" ref="G131:G194" si="19">(10000000-F131)/10000000</f>
        <v>0.10305448783353773</v>
      </c>
      <c r="H131" s="1">
        <f>$U$4*$U$9/12*POWER((1+$U$10),QUOTIENT(A131,12))</f>
        <v>40722.36566943604</v>
      </c>
      <c r="I131" s="4">
        <f t="shared" ref="I131:I194" si="20">IF(C131&gt;0,IF($A131&gt;12*$R$15,0,($C131-$H131)*POWER((1+$U$7/12),(12*$R$15+1-$A131))),0)</f>
        <v>0</v>
      </c>
      <c r="J131" s="4">
        <f t="shared" ref="J131:J194" si="21">IF(C131&gt;0,IF($A131&gt;12*$R$16,0,($C131-$H131)*POWER((1+$U$7/12),(12*$R$16+1-$A131))),0)</f>
        <v>0</v>
      </c>
      <c r="K131" s="4">
        <f t="shared" ref="K131:K194" si="22">IF(C130&gt;0,IF($A131&gt;12*$R$17,0,($C131-$H131)*POWER((1+$U$7/12),(12*$R$17+1-$A131))),0)</f>
        <v>78128.463716342754</v>
      </c>
      <c r="L131" s="4">
        <f t="shared" ref="L131:L194" si="23">IF(C131&gt;0,IF($A131&gt;12*$R$18,0,($C131-$H131)*POWER((1+$U$7/12),(12*$R$18+1-$A131))),0)</f>
        <v>141935.72209736428</v>
      </c>
      <c r="M131" s="4">
        <f t="shared" ref="M131:M194" si="24">IF(C131&gt;0,IF($A131&gt;12*$R$19,0,($C131-$H131)*POWER((1+$U$7/12),(12*$R$19+1-$A131))),0)</f>
        <v>257854.15774259207</v>
      </c>
      <c r="N131" s="7">
        <f t="shared" ref="N131:N194" si="25">B131</f>
        <v>45566</v>
      </c>
      <c r="O131" s="1">
        <f t="shared" ref="O131:O194" si="26">A131</f>
        <v>130</v>
      </c>
    </row>
    <row r="132" spans="1:15" x14ac:dyDescent="0.25">
      <c r="A132">
        <v>131</v>
      </c>
      <c r="B132" s="3">
        <v>45597</v>
      </c>
      <c r="C132" s="1">
        <f>IF(A132&lt;=$U$6*12,$C$2,0)</f>
        <v>87757.157008879876</v>
      </c>
      <c r="D132" s="1">
        <f>F131*$U$5/12</f>
        <v>74745.459347205193</v>
      </c>
      <c r="E132" s="1">
        <f t="shared" ref="E132:E195" si="27">C132-D132</f>
        <v>13011.697661674683</v>
      </c>
      <c r="F132" s="1">
        <f t="shared" ref="F132:F195" si="28">$F131-E132</f>
        <v>8956443.4240029473</v>
      </c>
      <c r="G132" s="5">
        <f t="shared" si="19"/>
        <v>0.10435565759970528</v>
      </c>
      <c r="H132" s="1">
        <f>$U$4*$U$9/12*POWER((1+$U$10),QUOTIENT(A132,12))</f>
        <v>40722.36566943604</v>
      </c>
      <c r="I132" s="4">
        <f t="shared" si="20"/>
        <v>0</v>
      </c>
      <c r="J132" s="4">
        <f t="shared" si="21"/>
        <v>0</v>
      </c>
      <c r="K132" s="4">
        <f t="shared" si="22"/>
        <v>77354.914570636407</v>
      </c>
      <c r="L132" s="4">
        <f t="shared" si="23"/>
        <v>140530.4179181825</v>
      </c>
      <c r="M132" s="4">
        <f t="shared" si="24"/>
        <v>255301.14627979422</v>
      </c>
      <c r="N132" s="7">
        <f t="shared" si="25"/>
        <v>45597</v>
      </c>
      <c r="O132" s="1">
        <f t="shared" si="26"/>
        <v>131</v>
      </c>
    </row>
    <row r="133" spans="1:15" x14ac:dyDescent="0.25">
      <c r="A133">
        <v>132</v>
      </c>
      <c r="B133" s="3">
        <v>45627</v>
      </c>
      <c r="C133" s="1">
        <f>IF(A133&lt;=$U$6*12,$C$2,0)</f>
        <v>87757.157008879876</v>
      </c>
      <c r="D133" s="1">
        <f>F132*$U$5/12</f>
        <v>74637.028533357894</v>
      </c>
      <c r="E133" s="1">
        <f t="shared" si="27"/>
        <v>13120.128475521982</v>
      </c>
      <c r="F133" s="1">
        <f t="shared" si="28"/>
        <v>8943323.2955274247</v>
      </c>
      <c r="G133" s="5">
        <f t="shared" si="19"/>
        <v>0.10566767044725753</v>
      </c>
      <c r="H133" s="1">
        <f>$U$4*$U$9/12*POWER((1+$U$10),QUOTIENT(A133,12))</f>
        <v>42758.483952907845</v>
      </c>
      <c r="I133" s="4">
        <f t="shared" si="20"/>
        <v>0</v>
      </c>
      <c r="J133" s="4">
        <f t="shared" si="21"/>
        <v>0</v>
      </c>
      <c r="K133" s="4">
        <f t="shared" si="22"/>
        <v>73273.514503564875</v>
      </c>
      <c r="L133" s="4">
        <f t="shared" si="23"/>
        <v>133115.7518908144</v>
      </c>
      <c r="M133" s="4">
        <f t="shared" si="24"/>
        <v>241830.94698691924</v>
      </c>
      <c r="N133" s="7">
        <f t="shared" si="25"/>
        <v>45627</v>
      </c>
      <c r="O133" s="1">
        <f t="shared" si="26"/>
        <v>132</v>
      </c>
    </row>
    <row r="134" spans="1:15" x14ac:dyDescent="0.25">
      <c r="A134">
        <v>133</v>
      </c>
      <c r="B134" s="3">
        <v>45658</v>
      </c>
      <c r="C134" s="1">
        <f>IF(A134&lt;=$U$6*12,$C$2,0)</f>
        <v>87757.157008879876</v>
      </c>
      <c r="D134" s="1">
        <f>F133*$U$5/12</f>
        <v>74527.694129395211</v>
      </c>
      <c r="E134" s="1">
        <f t="shared" si="27"/>
        <v>13229.462879484665</v>
      </c>
      <c r="F134" s="1">
        <f t="shared" si="28"/>
        <v>8930093.8326479401</v>
      </c>
      <c r="G134" s="5">
        <f t="shared" si="19"/>
        <v>0.10699061673520599</v>
      </c>
      <c r="H134" s="1">
        <f>$U$4*$U$9/12*POWER((1+$U$10),QUOTIENT(A134,12))</f>
        <v>42758.483952907845</v>
      </c>
      <c r="I134" s="4">
        <f t="shared" si="20"/>
        <v>0</v>
      </c>
      <c r="J134" s="4">
        <f t="shared" si="21"/>
        <v>0</v>
      </c>
      <c r="K134" s="4">
        <f t="shared" si="22"/>
        <v>72548.034161945427</v>
      </c>
      <c r="L134" s="4">
        <f t="shared" si="23"/>
        <v>131797.77414932117</v>
      </c>
      <c r="M134" s="4">
        <f t="shared" si="24"/>
        <v>239436.58117516755</v>
      </c>
      <c r="N134" s="7">
        <f t="shared" si="25"/>
        <v>45658</v>
      </c>
      <c r="O134" s="1">
        <f t="shared" si="26"/>
        <v>133</v>
      </c>
    </row>
    <row r="135" spans="1:15" x14ac:dyDescent="0.25">
      <c r="A135">
        <v>134</v>
      </c>
      <c r="B135" s="3">
        <v>45689</v>
      </c>
      <c r="C135" s="1">
        <f>IF(A135&lt;=$U$6*12,$C$2,0)</f>
        <v>87757.157008879876</v>
      </c>
      <c r="D135" s="1">
        <f>F134*$U$5/12</f>
        <v>74417.448605399506</v>
      </c>
      <c r="E135" s="1">
        <f t="shared" si="27"/>
        <v>13339.70840348037</v>
      </c>
      <c r="F135" s="1">
        <f t="shared" si="28"/>
        <v>8916754.124244459</v>
      </c>
      <c r="G135" s="5">
        <f t="shared" si="19"/>
        <v>0.1083245875755541</v>
      </c>
      <c r="H135" s="1">
        <f>$U$4*$U$9/12*POWER((1+$U$10),QUOTIENT(A135,12))</f>
        <v>42758.483952907845</v>
      </c>
      <c r="I135" s="4">
        <f t="shared" si="20"/>
        <v>0</v>
      </c>
      <c r="J135" s="4">
        <f t="shared" si="21"/>
        <v>0</v>
      </c>
      <c r="K135" s="4">
        <f t="shared" si="22"/>
        <v>71829.736794005352</v>
      </c>
      <c r="L135" s="4">
        <f t="shared" si="23"/>
        <v>130492.84569239718</v>
      </c>
      <c r="M135" s="4">
        <f t="shared" si="24"/>
        <v>237065.92195561135</v>
      </c>
      <c r="N135" s="7">
        <f t="shared" si="25"/>
        <v>45689</v>
      </c>
      <c r="O135" s="1">
        <f t="shared" si="26"/>
        <v>134</v>
      </c>
    </row>
    <row r="136" spans="1:15" x14ac:dyDescent="0.25">
      <c r="A136">
        <v>135</v>
      </c>
      <c r="B136" s="3">
        <v>45717</v>
      </c>
      <c r="C136" s="1">
        <f>IF(A136&lt;=$U$6*12,$C$2,0)</f>
        <v>87757.157008879876</v>
      </c>
      <c r="D136" s="1">
        <f>F135*$U$5/12</f>
        <v>74306.284368703826</v>
      </c>
      <c r="E136" s="1">
        <f t="shared" si="27"/>
        <v>13450.87264017605</v>
      </c>
      <c r="F136" s="1">
        <f t="shared" si="28"/>
        <v>8903303.2516042832</v>
      </c>
      <c r="G136" s="5">
        <f t="shared" si="19"/>
        <v>0.10966967483957167</v>
      </c>
      <c r="H136" s="1">
        <f>$U$4*$U$9/12*POWER((1+$U$10),QUOTIENT(A136,12))</f>
        <v>42758.483952907845</v>
      </c>
      <c r="I136" s="4">
        <f t="shared" si="20"/>
        <v>0</v>
      </c>
      <c r="J136" s="4">
        <f t="shared" si="21"/>
        <v>0</v>
      </c>
      <c r="K136" s="4">
        <f t="shared" si="22"/>
        <v>71118.551281193431</v>
      </c>
      <c r="L136" s="4">
        <f t="shared" si="23"/>
        <v>129200.83731920517</v>
      </c>
      <c r="M136" s="4">
        <f t="shared" si="24"/>
        <v>234718.73460951625</v>
      </c>
      <c r="N136" s="7">
        <f t="shared" si="25"/>
        <v>45717</v>
      </c>
      <c r="O136" s="1">
        <f t="shared" si="26"/>
        <v>135</v>
      </c>
    </row>
    <row r="137" spans="1:15" x14ac:dyDescent="0.25">
      <c r="A137">
        <v>136</v>
      </c>
      <c r="B137" s="3">
        <v>45748</v>
      </c>
      <c r="C137" s="1">
        <f>IF(A137&lt;=$U$6*12,$C$2,0)</f>
        <v>87757.157008879876</v>
      </c>
      <c r="D137" s="1">
        <f>F136*$U$5/12</f>
        <v>74194.19376336904</v>
      </c>
      <c r="E137" s="1">
        <f t="shared" si="27"/>
        <v>13562.963245510837</v>
      </c>
      <c r="F137" s="1">
        <f t="shared" si="28"/>
        <v>8889740.2883587722</v>
      </c>
      <c r="G137" s="5">
        <f t="shared" si="19"/>
        <v>0.11102597116412279</v>
      </c>
      <c r="H137" s="1">
        <f>$U$4*$U$9/12*POWER((1+$U$10),QUOTIENT(A137,12))</f>
        <v>42758.483952907845</v>
      </c>
      <c r="I137" s="4">
        <f t="shared" si="20"/>
        <v>0</v>
      </c>
      <c r="J137" s="4">
        <f t="shared" si="21"/>
        <v>0</v>
      </c>
      <c r="K137" s="4">
        <f t="shared" si="22"/>
        <v>70414.407209102399</v>
      </c>
      <c r="L137" s="4">
        <f t="shared" si="23"/>
        <v>127921.6211081239</v>
      </c>
      <c r="M137" s="4">
        <f t="shared" si="24"/>
        <v>232394.78674209531</v>
      </c>
      <c r="N137" s="7">
        <f t="shared" si="25"/>
        <v>45748</v>
      </c>
      <c r="O137" s="1">
        <f t="shared" si="26"/>
        <v>136</v>
      </c>
    </row>
    <row r="138" spans="1:15" x14ac:dyDescent="0.25">
      <c r="A138">
        <v>137</v>
      </c>
      <c r="B138" s="3">
        <v>45778</v>
      </c>
      <c r="C138" s="1">
        <f>IF(A138&lt;=$U$6*12,$C$2,0)</f>
        <v>87757.157008879876</v>
      </c>
      <c r="D138" s="1">
        <f>F137*$U$5/12</f>
        <v>74081.169069656447</v>
      </c>
      <c r="E138" s="1">
        <f t="shared" si="27"/>
        <v>13675.987939223429</v>
      </c>
      <c r="F138" s="1">
        <f t="shared" si="28"/>
        <v>8876064.3004195485</v>
      </c>
      <c r="G138" s="5">
        <f t="shared" si="19"/>
        <v>0.11239356995804514</v>
      </c>
      <c r="H138" s="1">
        <f>$U$4*$U$9/12*POWER((1+$U$10),QUOTIENT(A138,12))</f>
        <v>42758.483952907845</v>
      </c>
      <c r="I138" s="4">
        <f t="shared" si="20"/>
        <v>0</v>
      </c>
      <c r="J138" s="4">
        <f t="shared" si="21"/>
        <v>0</v>
      </c>
      <c r="K138" s="4">
        <f t="shared" si="22"/>
        <v>69717.234860497425</v>
      </c>
      <c r="L138" s="4">
        <f t="shared" si="23"/>
        <v>126655.07040408306</v>
      </c>
      <c r="M138" s="4">
        <f t="shared" si="24"/>
        <v>230093.84825950029</v>
      </c>
      <c r="N138" s="7">
        <f t="shared" si="25"/>
        <v>45778</v>
      </c>
      <c r="O138" s="1">
        <f t="shared" si="26"/>
        <v>137</v>
      </c>
    </row>
    <row r="139" spans="1:15" x14ac:dyDescent="0.25">
      <c r="A139">
        <v>138</v>
      </c>
      <c r="B139" s="3">
        <v>45809</v>
      </c>
      <c r="C139" s="1">
        <f>IF(A139&lt;=$U$6*12,$C$2,0)</f>
        <v>87757.157008879876</v>
      </c>
      <c r="D139" s="1">
        <f>F138*$U$5/12</f>
        <v>73967.202503496243</v>
      </c>
      <c r="E139" s="1">
        <f t="shared" si="27"/>
        <v>13789.954505383634</v>
      </c>
      <c r="F139" s="1">
        <f t="shared" si="28"/>
        <v>8862274.3459141646</v>
      </c>
      <c r="G139" s="5">
        <f t="shared" si="19"/>
        <v>0.11377256540858355</v>
      </c>
      <c r="H139" s="1">
        <f>$U$4*$U$9/12*POWER((1+$U$10),QUOTIENT(A139,12))</f>
        <v>42758.483952907845</v>
      </c>
      <c r="I139" s="4">
        <f t="shared" si="20"/>
        <v>0</v>
      </c>
      <c r="J139" s="4">
        <f t="shared" si="21"/>
        <v>0</v>
      </c>
      <c r="K139" s="4">
        <f t="shared" si="22"/>
        <v>69026.965208413283</v>
      </c>
      <c r="L139" s="4">
        <f t="shared" si="23"/>
        <v>125401.05980602281</v>
      </c>
      <c r="M139" s="4">
        <f t="shared" si="24"/>
        <v>227815.69134603985</v>
      </c>
      <c r="N139" s="7">
        <f t="shared" si="25"/>
        <v>45809</v>
      </c>
      <c r="O139" s="1">
        <f t="shared" si="26"/>
        <v>138</v>
      </c>
    </row>
    <row r="140" spans="1:15" x14ac:dyDescent="0.25">
      <c r="A140">
        <v>139</v>
      </c>
      <c r="B140" s="3">
        <v>45839</v>
      </c>
      <c r="C140" s="1">
        <f>IF(A140&lt;=$U$6*12,$C$2,0)</f>
        <v>87757.157008879876</v>
      </c>
      <c r="D140" s="1">
        <f>F139*$U$5/12</f>
        <v>73852.286215951375</v>
      </c>
      <c r="E140" s="1">
        <f t="shared" si="27"/>
        <v>13904.870792928501</v>
      </c>
      <c r="F140" s="1">
        <f t="shared" si="28"/>
        <v>8848369.4751212355</v>
      </c>
      <c r="G140" s="5">
        <f t="shared" si="19"/>
        <v>0.11516305248787645</v>
      </c>
      <c r="H140" s="1">
        <f>$U$4*$U$9/12*POWER((1+$U$10),QUOTIENT(A140,12))</f>
        <v>42758.483952907845</v>
      </c>
      <c r="I140" s="4">
        <f t="shared" si="20"/>
        <v>0</v>
      </c>
      <c r="J140" s="4">
        <f t="shared" si="21"/>
        <v>0</v>
      </c>
      <c r="K140" s="4">
        <f t="shared" si="22"/>
        <v>68343.529909320103</v>
      </c>
      <c r="L140" s="4">
        <f t="shared" si="23"/>
        <v>124159.46515447806</v>
      </c>
      <c r="M140" s="4">
        <f t="shared" si="24"/>
        <v>225560.09044162364</v>
      </c>
      <c r="N140" s="7">
        <f t="shared" si="25"/>
        <v>45839</v>
      </c>
      <c r="O140" s="1">
        <f t="shared" si="26"/>
        <v>139</v>
      </c>
    </row>
    <row r="141" spans="1:15" x14ac:dyDescent="0.25">
      <c r="A141">
        <v>140</v>
      </c>
      <c r="B141" s="3">
        <v>45870</v>
      </c>
      <c r="C141" s="1">
        <f>IF(A141&lt;=$U$6*12,$C$2,0)</f>
        <v>87757.157008879876</v>
      </c>
      <c r="D141" s="1">
        <f>F140*$U$5/12</f>
        <v>73736.412292676963</v>
      </c>
      <c r="E141" s="1">
        <f t="shared" si="27"/>
        <v>14020.744716202913</v>
      </c>
      <c r="F141" s="1">
        <f t="shared" si="28"/>
        <v>8834348.7304050326</v>
      </c>
      <c r="G141" s="5">
        <f t="shared" si="19"/>
        <v>0.11656512695949674</v>
      </c>
      <c r="H141" s="1">
        <f>$U$4*$U$9/12*POWER((1+$U$10),QUOTIENT(A141,12))</f>
        <v>42758.483952907845</v>
      </c>
      <c r="I141" s="4">
        <f t="shared" si="20"/>
        <v>0</v>
      </c>
      <c r="J141" s="4">
        <f t="shared" si="21"/>
        <v>0</v>
      </c>
      <c r="K141" s="4">
        <f t="shared" si="22"/>
        <v>67666.861296356525</v>
      </c>
      <c r="L141" s="4">
        <f t="shared" si="23"/>
        <v>122930.1635192852</v>
      </c>
      <c r="M141" s="4">
        <f t="shared" si="24"/>
        <v>223326.82221942936</v>
      </c>
      <c r="N141" s="7">
        <f t="shared" si="25"/>
        <v>45870</v>
      </c>
      <c r="O141" s="1">
        <f t="shared" si="26"/>
        <v>140</v>
      </c>
    </row>
    <row r="142" spans="1:15" x14ac:dyDescent="0.25">
      <c r="A142">
        <v>141</v>
      </c>
      <c r="B142" s="3">
        <v>45901</v>
      </c>
      <c r="C142" s="1">
        <f>IF(A142&lt;=$U$6*12,$C$2,0)</f>
        <v>87757.157008879876</v>
      </c>
      <c r="D142" s="1">
        <f>F141*$U$5/12</f>
        <v>73619.57275337528</v>
      </c>
      <c r="E142" s="1">
        <f t="shared" si="27"/>
        <v>14137.584255504597</v>
      </c>
      <c r="F142" s="1">
        <f t="shared" si="28"/>
        <v>8820211.1461495273</v>
      </c>
      <c r="G142" s="5">
        <f t="shared" si="19"/>
        <v>0.11797888538504728</v>
      </c>
      <c r="H142" s="1">
        <f>$U$4*$U$9/12*POWER((1+$U$10),QUOTIENT(A142,12))</f>
        <v>42758.483952907845</v>
      </c>
      <c r="I142" s="4">
        <f t="shared" si="20"/>
        <v>0</v>
      </c>
      <c r="J142" s="4">
        <f t="shared" si="21"/>
        <v>0</v>
      </c>
      <c r="K142" s="4">
        <f t="shared" si="22"/>
        <v>66996.892372630231</v>
      </c>
      <c r="L142" s="4">
        <f t="shared" si="23"/>
        <v>121713.03318741109</v>
      </c>
      <c r="M142" s="4">
        <f t="shared" si="24"/>
        <v>221115.66556379144</v>
      </c>
      <c r="N142" s="7">
        <f t="shared" si="25"/>
        <v>45901</v>
      </c>
      <c r="O142" s="1">
        <f t="shared" si="26"/>
        <v>141</v>
      </c>
    </row>
    <row r="143" spans="1:15" x14ac:dyDescent="0.25">
      <c r="A143">
        <v>142</v>
      </c>
      <c r="B143" s="3">
        <v>45931</v>
      </c>
      <c r="C143" s="1">
        <f>IF(A143&lt;=$U$6*12,$C$2,0)</f>
        <v>87757.157008879876</v>
      </c>
      <c r="D143" s="1">
        <f>F142*$U$5/12</f>
        <v>73501.759551246068</v>
      </c>
      <c r="E143" s="1">
        <f t="shared" si="27"/>
        <v>14255.397457633808</v>
      </c>
      <c r="F143" s="1">
        <f t="shared" si="28"/>
        <v>8805955.7486918941</v>
      </c>
      <c r="G143" s="5">
        <f t="shared" si="19"/>
        <v>0.11940442513081059</v>
      </c>
      <c r="H143" s="1">
        <f>$U$4*$U$9/12*POWER((1+$U$10),QUOTIENT(A143,12))</f>
        <v>42758.483952907845</v>
      </c>
      <c r="I143" s="4">
        <f t="shared" si="20"/>
        <v>0</v>
      </c>
      <c r="J143" s="4">
        <f t="shared" si="21"/>
        <v>0</v>
      </c>
      <c r="K143" s="4">
        <f t="shared" si="22"/>
        <v>66333.556804584368</v>
      </c>
      <c r="L143" s="4">
        <f t="shared" si="23"/>
        <v>120507.95365090204</v>
      </c>
      <c r="M143" s="4">
        <f t="shared" si="24"/>
        <v>218926.40154830829</v>
      </c>
      <c r="N143" s="7">
        <f t="shared" si="25"/>
        <v>45931</v>
      </c>
      <c r="O143" s="1">
        <f t="shared" si="26"/>
        <v>142</v>
      </c>
    </row>
    <row r="144" spans="1:15" x14ac:dyDescent="0.25">
      <c r="A144">
        <v>143</v>
      </c>
      <c r="B144" s="3">
        <v>45962</v>
      </c>
      <c r="C144" s="1">
        <f>IF(A144&lt;=$U$6*12,$C$2,0)</f>
        <v>87757.157008879876</v>
      </c>
      <c r="D144" s="1">
        <f>F143*$U$5/12</f>
        <v>73382.964572432451</v>
      </c>
      <c r="E144" s="1">
        <f t="shared" si="27"/>
        <v>14374.192436447425</v>
      </c>
      <c r="F144" s="1">
        <f t="shared" si="28"/>
        <v>8791581.5562554467</v>
      </c>
      <c r="G144" s="5">
        <f t="shared" si="19"/>
        <v>0.12084184437445533</v>
      </c>
      <c r="H144" s="1">
        <f>$U$4*$U$9/12*POWER((1+$U$10),QUOTIENT(A144,12))</f>
        <v>42758.483952907845</v>
      </c>
      <c r="I144" s="4">
        <f t="shared" si="20"/>
        <v>0</v>
      </c>
      <c r="J144" s="4">
        <f t="shared" si="21"/>
        <v>0</v>
      </c>
      <c r="K144" s="4">
        <f t="shared" si="22"/>
        <v>65676.788915430079</v>
      </c>
      <c r="L144" s="4">
        <f t="shared" si="23"/>
        <v>119314.80559495254</v>
      </c>
      <c r="M144" s="4">
        <f t="shared" si="24"/>
        <v>216758.81341416671</v>
      </c>
      <c r="N144" s="7">
        <f t="shared" si="25"/>
        <v>45962</v>
      </c>
      <c r="O144" s="1">
        <f t="shared" si="26"/>
        <v>143</v>
      </c>
    </row>
    <row r="145" spans="1:15" x14ac:dyDescent="0.25">
      <c r="A145">
        <v>144</v>
      </c>
      <c r="B145" s="3">
        <v>45992</v>
      </c>
      <c r="C145" s="1">
        <f>IF(A145&lt;=$U$6*12,$C$2,0)</f>
        <v>87757.157008879876</v>
      </c>
      <c r="D145" s="1">
        <f>F144*$U$5/12</f>
        <v>73263.17963546206</v>
      </c>
      <c r="E145" s="1">
        <f t="shared" si="27"/>
        <v>14493.977373417816</v>
      </c>
      <c r="F145" s="1">
        <f t="shared" si="28"/>
        <v>8777087.5788820293</v>
      </c>
      <c r="G145" s="5">
        <f t="shared" si="19"/>
        <v>0.12229124211179707</v>
      </c>
      <c r="H145" s="1">
        <f>$U$4*$U$9/12*POWER((1+$U$10),QUOTIENT(A145,12))</f>
        <v>44896.40815055323</v>
      </c>
      <c r="I145" s="4">
        <f t="shared" si="20"/>
        <v>0</v>
      </c>
      <c r="J145" s="4">
        <f t="shared" si="21"/>
        <v>0</v>
      </c>
      <c r="K145" s="4">
        <f t="shared" si="22"/>
        <v>61937.059722930782</v>
      </c>
      <c r="L145" s="4">
        <f t="shared" si="23"/>
        <v>112520.85191741533</v>
      </c>
      <c r="M145" s="4">
        <f t="shared" si="24"/>
        <v>204416.26019798743</v>
      </c>
      <c r="N145" s="7">
        <f t="shared" si="25"/>
        <v>45992</v>
      </c>
      <c r="O145" s="1">
        <f t="shared" si="26"/>
        <v>144</v>
      </c>
    </row>
    <row r="146" spans="1:15" x14ac:dyDescent="0.25">
      <c r="A146">
        <v>145</v>
      </c>
      <c r="B146" s="3">
        <v>46023</v>
      </c>
      <c r="C146" s="1">
        <f>IF(A146&lt;=$U$6*12,$C$2,0)</f>
        <v>87757.157008879876</v>
      </c>
      <c r="D146" s="1">
        <f>F145*$U$5/12</f>
        <v>73142.39649068359</v>
      </c>
      <c r="E146" s="1">
        <f t="shared" si="27"/>
        <v>14614.760518196286</v>
      </c>
      <c r="F146" s="1">
        <f t="shared" si="28"/>
        <v>8762472.8183638323</v>
      </c>
      <c r="G146" s="5">
        <f t="shared" si="19"/>
        <v>0.12375271816361677</v>
      </c>
      <c r="H146" s="1">
        <f>$U$4*$U$9/12*POWER((1+$U$10),QUOTIENT(A146,12))</f>
        <v>44896.40815055323</v>
      </c>
      <c r="I146" s="4">
        <f t="shared" si="20"/>
        <v>0</v>
      </c>
      <c r="J146" s="4">
        <f t="shared" si="21"/>
        <v>0</v>
      </c>
      <c r="K146" s="4">
        <f t="shared" si="22"/>
        <v>61323.821507852263</v>
      </c>
      <c r="L146" s="4">
        <f t="shared" si="23"/>
        <v>111406.78407664884</v>
      </c>
      <c r="M146" s="4">
        <f t="shared" si="24"/>
        <v>202392.3368296905</v>
      </c>
      <c r="N146" s="7">
        <f t="shared" si="25"/>
        <v>46023</v>
      </c>
      <c r="O146" s="1">
        <f t="shared" si="26"/>
        <v>145</v>
      </c>
    </row>
    <row r="147" spans="1:15" x14ac:dyDescent="0.25">
      <c r="A147">
        <v>146</v>
      </c>
      <c r="B147" s="3">
        <v>46054</v>
      </c>
      <c r="C147" s="1">
        <f>IF(A147&lt;=$U$6*12,$C$2,0)</f>
        <v>87757.157008879876</v>
      </c>
      <c r="D147" s="1">
        <f>F146*$U$5/12</f>
        <v>73020.606819698602</v>
      </c>
      <c r="E147" s="1">
        <f t="shared" si="27"/>
        <v>14736.550189181275</v>
      </c>
      <c r="F147" s="1">
        <f t="shared" si="28"/>
        <v>8747736.2681746501</v>
      </c>
      <c r="G147" s="5">
        <f t="shared" si="19"/>
        <v>0.12522637318253499</v>
      </c>
      <c r="H147" s="1">
        <f>$U$4*$U$9/12*POWER((1+$U$10),QUOTIENT(A147,12))</f>
        <v>44896.40815055323</v>
      </c>
      <c r="I147" s="4">
        <f t="shared" si="20"/>
        <v>0</v>
      </c>
      <c r="J147" s="4">
        <f t="shared" si="21"/>
        <v>0</v>
      </c>
      <c r="K147" s="4">
        <f t="shared" si="22"/>
        <v>60716.654958269559</v>
      </c>
      <c r="L147" s="4">
        <f t="shared" si="23"/>
        <v>110303.74661054339</v>
      </c>
      <c r="M147" s="4">
        <f t="shared" si="24"/>
        <v>200388.45230662427</v>
      </c>
      <c r="N147" s="7">
        <f t="shared" si="25"/>
        <v>46054</v>
      </c>
      <c r="O147" s="1">
        <f t="shared" si="26"/>
        <v>146</v>
      </c>
    </row>
    <row r="148" spans="1:15" x14ac:dyDescent="0.25">
      <c r="A148">
        <v>147</v>
      </c>
      <c r="B148" s="3">
        <v>46082</v>
      </c>
      <c r="C148" s="1">
        <f>IF(A148&lt;=$U$6*12,$C$2,0)</f>
        <v>87757.157008879876</v>
      </c>
      <c r="D148" s="1">
        <f>F147*$U$5/12</f>
        <v>72897.80223478876</v>
      </c>
      <c r="E148" s="1">
        <f t="shared" si="27"/>
        <v>14859.354774091116</v>
      </c>
      <c r="F148" s="1">
        <f t="shared" si="28"/>
        <v>8732876.9134005588</v>
      </c>
      <c r="G148" s="5">
        <f t="shared" si="19"/>
        <v>0.12671230865994412</v>
      </c>
      <c r="H148" s="1">
        <f>$U$4*$U$9/12*POWER((1+$U$10),QUOTIENT(A148,12))</f>
        <v>44896.40815055323</v>
      </c>
      <c r="I148" s="4">
        <f t="shared" si="20"/>
        <v>0</v>
      </c>
      <c r="J148" s="4">
        <f t="shared" si="21"/>
        <v>0</v>
      </c>
      <c r="K148" s="4">
        <f t="shared" si="22"/>
        <v>60115.49995868274</v>
      </c>
      <c r="L148" s="4">
        <f t="shared" si="23"/>
        <v>109211.63030746873</v>
      </c>
      <c r="M148" s="4">
        <f t="shared" si="24"/>
        <v>198404.40822438052</v>
      </c>
      <c r="N148" s="7">
        <f t="shared" si="25"/>
        <v>46082</v>
      </c>
      <c r="O148" s="1">
        <f t="shared" si="26"/>
        <v>147</v>
      </c>
    </row>
    <row r="149" spans="1:15" x14ac:dyDescent="0.25">
      <c r="A149">
        <v>148</v>
      </c>
      <c r="B149" s="3">
        <v>46113</v>
      </c>
      <c r="C149" s="1">
        <f>IF(A149&lt;=$U$6*12,$C$2,0)</f>
        <v>87757.157008879876</v>
      </c>
      <c r="D149" s="1">
        <f>F148*$U$5/12</f>
        <v>72773.974278337992</v>
      </c>
      <c r="E149" s="1">
        <f t="shared" si="27"/>
        <v>14983.182730541885</v>
      </c>
      <c r="F149" s="1">
        <f t="shared" si="28"/>
        <v>8717893.7306700163</v>
      </c>
      <c r="G149" s="5">
        <f t="shared" si="19"/>
        <v>0.12821062693299837</v>
      </c>
      <c r="H149" s="1">
        <f>$U$4*$U$9/12*POWER((1+$U$10),QUOTIENT(A149,12))</f>
        <v>44896.40815055323</v>
      </c>
      <c r="I149" s="4">
        <f t="shared" si="20"/>
        <v>0</v>
      </c>
      <c r="J149" s="4">
        <f t="shared" si="21"/>
        <v>0</v>
      </c>
      <c r="K149" s="4">
        <f t="shared" si="22"/>
        <v>59520.296988794791</v>
      </c>
      <c r="L149" s="4">
        <f t="shared" si="23"/>
        <v>108130.32703709773</v>
      </c>
      <c r="M149" s="4">
        <f t="shared" si="24"/>
        <v>196440.00814295103</v>
      </c>
      <c r="N149" s="7">
        <f t="shared" si="25"/>
        <v>46113</v>
      </c>
      <c r="O149" s="1">
        <f t="shared" si="26"/>
        <v>148</v>
      </c>
    </row>
    <row r="150" spans="1:15" x14ac:dyDescent="0.25">
      <c r="A150">
        <v>149</v>
      </c>
      <c r="B150" s="3">
        <v>46143</v>
      </c>
      <c r="C150" s="1">
        <f>IF(A150&lt;=$U$6*12,$C$2,0)</f>
        <v>87757.157008879876</v>
      </c>
      <c r="D150" s="1">
        <f>F149*$U$5/12</f>
        <v>72649.114422250146</v>
      </c>
      <c r="E150" s="1">
        <f t="shared" si="27"/>
        <v>15108.04258662973</v>
      </c>
      <c r="F150" s="1">
        <f t="shared" si="28"/>
        <v>8702785.688083386</v>
      </c>
      <c r="G150" s="5">
        <f t="shared" si="19"/>
        <v>0.12972143119166141</v>
      </c>
      <c r="H150" s="1">
        <f>$U$4*$U$9/12*POWER((1+$U$10),QUOTIENT(A150,12))</f>
        <v>44896.40815055323</v>
      </c>
      <c r="I150" s="4">
        <f t="shared" si="20"/>
        <v>0</v>
      </c>
      <c r="J150" s="4">
        <f t="shared" si="21"/>
        <v>0</v>
      </c>
      <c r="K150" s="4">
        <f t="shared" si="22"/>
        <v>58930.987117618606</v>
      </c>
      <c r="L150" s="4">
        <f t="shared" si="23"/>
        <v>107059.72973970071</v>
      </c>
      <c r="M150" s="4">
        <f t="shared" si="24"/>
        <v>194495.05756727821</v>
      </c>
      <c r="N150" s="7">
        <f t="shared" si="25"/>
        <v>46143</v>
      </c>
      <c r="O150" s="1">
        <f t="shared" si="26"/>
        <v>149</v>
      </c>
    </row>
    <row r="151" spans="1:15" x14ac:dyDescent="0.25">
      <c r="A151">
        <v>150</v>
      </c>
      <c r="B151" s="3">
        <v>46174</v>
      </c>
      <c r="C151" s="1">
        <f>IF(A151&lt;=$U$6*12,$C$2,0)</f>
        <v>87757.157008879876</v>
      </c>
      <c r="D151" s="1">
        <f>F150*$U$5/12</f>
        <v>72523.21406736155</v>
      </c>
      <c r="E151" s="1">
        <f t="shared" si="27"/>
        <v>15233.942941518326</v>
      </c>
      <c r="F151" s="1">
        <f t="shared" si="28"/>
        <v>8687551.7451418675</v>
      </c>
      <c r="G151" s="5">
        <f t="shared" si="19"/>
        <v>0.13124482548581323</v>
      </c>
      <c r="H151" s="1">
        <f>$U$4*$U$9/12*POWER((1+$U$10),QUOTIENT(A151,12))</f>
        <v>44896.40815055323</v>
      </c>
      <c r="I151" s="4">
        <f t="shared" si="20"/>
        <v>0</v>
      </c>
      <c r="J151" s="4">
        <f t="shared" si="21"/>
        <v>0</v>
      </c>
      <c r="K151" s="4">
        <f t="shared" si="22"/>
        <v>58347.51199764217</v>
      </c>
      <c r="L151" s="4">
        <f t="shared" si="23"/>
        <v>105999.73241554527</v>
      </c>
      <c r="M151" s="4">
        <f t="shared" si="24"/>
        <v>192569.3639279982</v>
      </c>
      <c r="N151" s="7">
        <f t="shared" si="25"/>
        <v>46174</v>
      </c>
      <c r="O151" s="1">
        <f t="shared" si="26"/>
        <v>150</v>
      </c>
    </row>
    <row r="152" spans="1:15" x14ac:dyDescent="0.25">
      <c r="A152">
        <v>151</v>
      </c>
      <c r="B152" s="3">
        <v>46204</v>
      </c>
      <c r="C152" s="1">
        <f>IF(A152&lt;=$U$6*12,$C$2,0)</f>
        <v>87757.157008879876</v>
      </c>
      <c r="D152" s="1">
        <f>F151*$U$5/12</f>
        <v>72396.264542848905</v>
      </c>
      <c r="E152" s="1">
        <f t="shared" si="27"/>
        <v>15360.892466030971</v>
      </c>
      <c r="F152" s="1">
        <f t="shared" si="28"/>
        <v>8672190.8526758365</v>
      </c>
      <c r="G152" s="5">
        <f t="shared" si="19"/>
        <v>0.13278091473241635</v>
      </c>
      <c r="H152" s="1">
        <f>$U$4*$U$9/12*POWER((1+$U$10),QUOTIENT(A152,12))</f>
        <v>44896.40815055323</v>
      </c>
      <c r="I152" s="4">
        <f t="shared" si="20"/>
        <v>0</v>
      </c>
      <c r="J152" s="4">
        <f t="shared" si="21"/>
        <v>0</v>
      </c>
      <c r="K152" s="4">
        <f t="shared" si="22"/>
        <v>57769.813859051668</v>
      </c>
      <c r="L152" s="4">
        <f t="shared" si="23"/>
        <v>104950.23011440127</v>
      </c>
      <c r="M152" s="4">
        <f t="shared" si="24"/>
        <v>190662.73656237446</v>
      </c>
      <c r="N152" s="7">
        <f t="shared" si="25"/>
        <v>46204</v>
      </c>
      <c r="O152" s="1">
        <f t="shared" si="26"/>
        <v>151</v>
      </c>
    </row>
    <row r="153" spans="1:15" x14ac:dyDescent="0.25">
      <c r="A153">
        <v>152</v>
      </c>
      <c r="B153" s="3">
        <v>46235</v>
      </c>
      <c r="C153" s="1">
        <f>IF(A153&lt;=$U$6*12,$C$2,0)</f>
        <v>87757.157008879876</v>
      </c>
      <c r="D153" s="1">
        <f>F152*$U$5/12</f>
        <v>72268.257105631972</v>
      </c>
      <c r="E153" s="1">
        <f t="shared" si="27"/>
        <v>15488.899903247904</v>
      </c>
      <c r="F153" s="1">
        <f t="shared" si="28"/>
        <v>8656701.9527725894</v>
      </c>
      <c r="G153" s="5">
        <f t="shared" si="19"/>
        <v>0.13432980472274106</v>
      </c>
      <c r="H153" s="1">
        <f>$U$4*$U$9/12*POWER((1+$U$10),QUOTIENT(A153,12))</f>
        <v>44896.40815055323</v>
      </c>
      <c r="I153" s="4">
        <f t="shared" si="20"/>
        <v>0</v>
      </c>
      <c r="J153" s="4">
        <f t="shared" si="21"/>
        <v>0</v>
      </c>
      <c r="K153" s="4">
        <f t="shared" si="22"/>
        <v>57197.835504011542</v>
      </c>
      <c r="L153" s="4">
        <f t="shared" si="23"/>
        <v>103911.11892514979</v>
      </c>
      <c r="M153" s="4">
        <f t="shared" si="24"/>
        <v>188774.9866954202</v>
      </c>
      <c r="N153" s="7">
        <f t="shared" si="25"/>
        <v>46235</v>
      </c>
      <c r="O153" s="1">
        <f t="shared" si="26"/>
        <v>152</v>
      </c>
    </row>
    <row r="154" spans="1:15" x14ac:dyDescent="0.25">
      <c r="A154">
        <v>153</v>
      </c>
      <c r="B154" s="3">
        <v>46266</v>
      </c>
      <c r="C154" s="1">
        <f>IF(A154&lt;=$U$6*12,$C$2,0)</f>
        <v>87757.157008879876</v>
      </c>
      <c r="D154" s="1">
        <f>F153*$U$5/12</f>
        <v>72139.182939771577</v>
      </c>
      <c r="E154" s="1">
        <f t="shared" si="27"/>
        <v>15617.974069108299</v>
      </c>
      <c r="F154" s="1">
        <f t="shared" si="28"/>
        <v>8641083.9787034802</v>
      </c>
      <c r="G154" s="5">
        <f t="shared" si="19"/>
        <v>0.13589160212965198</v>
      </c>
      <c r="H154" s="1">
        <f>$U$4*$U$9/12*POWER((1+$U$10),QUOTIENT(A154,12))</f>
        <v>44896.40815055323</v>
      </c>
      <c r="I154" s="4">
        <f t="shared" si="20"/>
        <v>0</v>
      </c>
      <c r="J154" s="4">
        <f t="shared" si="21"/>
        <v>0</v>
      </c>
      <c r="K154" s="4">
        <f t="shared" si="22"/>
        <v>56631.520301001525</v>
      </c>
      <c r="L154" s="4">
        <f t="shared" si="23"/>
        <v>102882.29596549482</v>
      </c>
      <c r="M154" s="4">
        <f t="shared" si="24"/>
        <v>186905.92742120815</v>
      </c>
      <c r="N154" s="7">
        <f t="shared" si="25"/>
        <v>46266</v>
      </c>
      <c r="O154" s="1">
        <f t="shared" si="26"/>
        <v>153</v>
      </c>
    </row>
    <row r="155" spans="1:15" x14ac:dyDescent="0.25">
      <c r="A155">
        <v>154</v>
      </c>
      <c r="B155" s="3">
        <v>46296</v>
      </c>
      <c r="C155" s="1">
        <f>IF(A155&lt;=$U$6*12,$C$2,0)</f>
        <v>87757.157008879876</v>
      </c>
      <c r="D155" s="1">
        <f>F154*$U$5/12</f>
        <v>72009.033155862344</v>
      </c>
      <c r="E155" s="1">
        <f t="shared" si="27"/>
        <v>15748.123853017532</v>
      </c>
      <c r="F155" s="1">
        <f t="shared" si="28"/>
        <v>8625335.8548504636</v>
      </c>
      <c r="G155" s="5">
        <f t="shared" si="19"/>
        <v>0.13746641451495364</v>
      </c>
      <c r="H155" s="1">
        <f>$U$4*$U$9/12*POWER((1+$U$10),QUOTIENT(A155,12))</f>
        <v>44896.40815055323</v>
      </c>
      <c r="I155" s="4">
        <f t="shared" si="20"/>
        <v>0</v>
      </c>
      <c r="J155" s="4">
        <f t="shared" si="21"/>
        <v>0</v>
      </c>
      <c r="K155" s="4">
        <f t="shared" si="22"/>
        <v>56070.812179209424</v>
      </c>
      <c r="L155" s="4">
        <f t="shared" si="23"/>
        <v>101863.65937177702</v>
      </c>
      <c r="M155" s="4">
        <f t="shared" si="24"/>
        <v>185055.37368436449</v>
      </c>
      <c r="N155" s="7">
        <f t="shared" si="25"/>
        <v>46296</v>
      </c>
      <c r="O155" s="1">
        <f t="shared" si="26"/>
        <v>154</v>
      </c>
    </row>
    <row r="156" spans="1:15" x14ac:dyDescent="0.25">
      <c r="A156">
        <v>155</v>
      </c>
      <c r="B156" s="3">
        <v>46327</v>
      </c>
      <c r="C156" s="1">
        <f>IF(A156&lt;=$U$6*12,$C$2,0)</f>
        <v>87757.157008879876</v>
      </c>
      <c r="D156" s="1">
        <f>F155*$U$5/12</f>
        <v>71877.798790420537</v>
      </c>
      <c r="E156" s="1">
        <f t="shared" si="27"/>
        <v>15879.35821845934</v>
      </c>
      <c r="F156" s="1">
        <f t="shared" si="28"/>
        <v>8609456.4966320042</v>
      </c>
      <c r="G156" s="5">
        <f t="shared" si="19"/>
        <v>0.13905435033679958</v>
      </c>
      <c r="H156" s="1">
        <f>$U$4*$U$9/12*POWER((1+$U$10),QUOTIENT(A156,12))</f>
        <v>44896.40815055323</v>
      </c>
      <c r="I156" s="4">
        <f t="shared" si="20"/>
        <v>0</v>
      </c>
      <c r="J156" s="4">
        <f t="shared" si="21"/>
        <v>0</v>
      </c>
      <c r="K156" s="4">
        <f t="shared" si="22"/>
        <v>55515.655622979648</v>
      </c>
      <c r="L156" s="4">
        <f t="shared" si="23"/>
        <v>100855.10828888816</v>
      </c>
      <c r="M156" s="4">
        <f t="shared" si="24"/>
        <v>183223.14226174707</v>
      </c>
      <c r="N156" s="7">
        <f t="shared" si="25"/>
        <v>46327</v>
      </c>
      <c r="O156" s="1">
        <f t="shared" si="26"/>
        <v>155</v>
      </c>
    </row>
    <row r="157" spans="1:15" x14ac:dyDescent="0.25">
      <c r="A157">
        <v>156</v>
      </c>
      <c r="B157" s="3">
        <v>46357</v>
      </c>
      <c r="C157" s="1">
        <f>IF(A157&lt;=$U$6*12,$C$2,0)</f>
        <v>87757.157008879876</v>
      </c>
      <c r="D157" s="1">
        <f>F156*$U$5/12</f>
        <v>71745.470805266712</v>
      </c>
      <c r="E157" s="1">
        <f t="shared" si="27"/>
        <v>16011.686203613164</v>
      </c>
      <c r="F157" s="1">
        <f t="shared" si="28"/>
        <v>8593444.8104283903</v>
      </c>
      <c r="G157" s="5">
        <f t="shared" si="19"/>
        <v>0.14065551895716097</v>
      </c>
      <c r="H157" s="1">
        <f>$U$4*$U$9/12*POWER((1+$U$10),QUOTIENT(A157,12))</f>
        <v>47141.228558080897</v>
      </c>
      <c r="I157" s="4">
        <f t="shared" si="20"/>
        <v>0</v>
      </c>
      <c r="J157" s="4">
        <f t="shared" si="21"/>
        <v>0</v>
      </c>
      <c r="K157" s="4">
        <f t="shared" si="22"/>
        <v>52087.166152635378</v>
      </c>
      <c r="L157" s="4">
        <f t="shared" si="23"/>
        <v>94626.582787051942</v>
      </c>
      <c r="M157" s="4">
        <f t="shared" si="24"/>
        <v>171907.80054563904</v>
      </c>
      <c r="N157" s="7">
        <f t="shared" si="25"/>
        <v>46357</v>
      </c>
      <c r="O157" s="1">
        <f t="shared" si="26"/>
        <v>156</v>
      </c>
    </row>
    <row r="158" spans="1:15" x14ac:dyDescent="0.25">
      <c r="A158">
        <v>157</v>
      </c>
      <c r="B158" s="3">
        <v>46388</v>
      </c>
      <c r="C158" s="1">
        <f>IF(A158&lt;=$U$6*12,$C$2,0)</f>
        <v>87757.157008879876</v>
      </c>
      <c r="D158" s="1">
        <f>F157*$U$5/12</f>
        <v>71612.04008690326</v>
      </c>
      <c r="E158" s="1">
        <f t="shared" si="27"/>
        <v>16145.116921976616</v>
      </c>
      <c r="F158" s="1">
        <f t="shared" si="28"/>
        <v>8577299.6935064141</v>
      </c>
      <c r="G158" s="5">
        <f t="shared" si="19"/>
        <v>0.14227003064935859</v>
      </c>
      <c r="H158" s="1">
        <f>$U$4*$U$9/12*POWER((1+$U$10),QUOTIENT(A158,12))</f>
        <v>47141.228558080897</v>
      </c>
      <c r="I158" s="4">
        <f t="shared" si="20"/>
        <v>0</v>
      </c>
      <c r="J158" s="4">
        <f t="shared" si="21"/>
        <v>0</v>
      </c>
      <c r="K158" s="4">
        <f t="shared" si="22"/>
        <v>51571.45163627265</v>
      </c>
      <c r="L158" s="4">
        <f t="shared" si="23"/>
        <v>93689.685927774233</v>
      </c>
      <c r="M158" s="4">
        <f t="shared" si="24"/>
        <v>170205.74311449405</v>
      </c>
      <c r="N158" s="7">
        <f t="shared" si="25"/>
        <v>46388</v>
      </c>
      <c r="O158" s="1">
        <f t="shared" si="26"/>
        <v>157</v>
      </c>
    </row>
    <row r="159" spans="1:15" x14ac:dyDescent="0.25">
      <c r="A159">
        <v>158</v>
      </c>
      <c r="B159" s="3">
        <v>46419</v>
      </c>
      <c r="C159" s="1">
        <f>IF(A159&lt;=$U$6*12,$C$2,0)</f>
        <v>87757.157008879876</v>
      </c>
      <c r="D159" s="1">
        <f>F158*$U$5/12</f>
        <v>71477.497445886795</v>
      </c>
      <c r="E159" s="1">
        <f t="shared" si="27"/>
        <v>16279.659562993082</v>
      </c>
      <c r="F159" s="1">
        <f t="shared" si="28"/>
        <v>8561020.0339434203</v>
      </c>
      <c r="G159" s="5">
        <f t="shared" si="19"/>
        <v>0.14389799660565797</v>
      </c>
      <c r="H159" s="1">
        <f>$U$4*$U$9/12*POWER((1+$U$10),QUOTIENT(A159,12))</f>
        <v>47141.228558080897</v>
      </c>
      <c r="I159" s="4">
        <f t="shared" si="20"/>
        <v>0</v>
      </c>
      <c r="J159" s="4">
        <f t="shared" si="21"/>
        <v>0</v>
      </c>
      <c r="K159" s="4">
        <f t="shared" si="22"/>
        <v>51060.843204230332</v>
      </c>
      <c r="L159" s="4">
        <f t="shared" si="23"/>
        <v>92762.065275023982</v>
      </c>
      <c r="M159" s="4">
        <f t="shared" si="24"/>
        <v>168520.5377371228</v>
      </c>
      <c r="N159" s="7">
        <f t="shared" si="25"/>
        <v>46419</v>
      </c>
      <c r="O159" s="1">
        <f t="shared" si="26"/>
        <v>158</v>
      </c>
    </row>
    <row r="160" spans="1:15" x14ac:dyDescent="0.25">
      <c r="A160">
        <v>159</v>
      </c>
      <c r="B160" s="3">
        <v>46447</v>
      </c>
      <c r="C160" s="1">
        <f>IF(A160&lt;=$U$6*12,$C$2,0)</f>
        <v>87757.157008879876</v>
      </c>
      <c r="D160" s="1">
        <f>F159*$U$5/12</f>
        <v>71341.833616195174</v>
      </c>
      <c r="E160" s="1">
        <f t="shared" si="27"/>
        <v>16415.323392684702</v>
      </c>
      <c r="F160" s="1">
        <f t="shared" si="28"/>
        <v>8544604.7105507348</v>
      </c>
      <c r="G160" s="5">
        <f t="shared" si="19"/>
        <v>0.14553952894492653</v>
      </c>
      <c r="H160" s="1">
        <f>$U$4*$U$9/12*POWER((1+$U$10),QUOTIENT(A160,12))</f>
        <v>47141.228558080897</v>
      </c>
      <c r="I160" s="4">
        <f t="shared" si="20"/>
        <v>0</v>
      </c>
      <c r="J160" s="4">
        <f t="shared" si="21"/>
        <v>0</v>
      </c>
      <c r="K160" s="4">
        <f t="shared" si="22"/>
        <v>50555.290301218156</v>
      </c>
      <c r="L160" s="4">
        <f t="shared" si="23"/>
        <v>91843.628985172283</v>
      </c>
      <c r="M160" s="4">
        <f t="shared" si="24"/>
        <v>166852.01756150773</v>
      </c>
      <c r="N160" s="7">
        <f t="shared" si="25"/>
        <v>46447</v>
      </c>
      <c r="O160" s="1">
        <f t="shared" si="26"/>
        <v>159</v>
      </c>
    </row>
    <row r="161" spans="1:15" x14ac:dyDescent="0.25">
      <c r="A161">
        <v>160</v>
      </c>
      <c r="B161" s="3">
        <v>46478</v>
      </c>
      <c r="C161" s="1">
        <f>IF(A161&lt;=$U$6*12,$C$2,0)</f>
        <v>87757.157008879876</v>
      </c>
      <c r="D161" s="1">
        <f>F160*$U$5/12</f>
        <v>71205.039254589457</v>
      </c>
      <c r="E161" s="1">
        <f t="shared" si="27"/>
        <v>16552.117754290419</v>
      </c>
      <c r="F161" s="1">
        <f t="shared" si="28"/>
        <v>8528052.5927964449</v>
      </c>
      <c r="G161" s="5">
        <f t="shared" si="19"/>
        <v>0.14719474072035552</v>
      </c>
      <c r="H161" s="1">
        <f>$U$4*$U$9/12*POWER((1+$U$10),QUOTIENT(A161,12))</f>
        <v>47141.228558080897</v>
      </c>
      <c r="I161" s="4">
        <f t="shared" si="20"/>
        <v>0</v>
      </c>
      <c r="J161" s="4">
        <f t="shared" si="21"/>
        <v>0</v>
      </c>
      <c r="K161" s="4">
        <f t="shared" si="22"/>
        <v>50054.742872493218</v>
      </c>
      <c r="L161" s="4">
        <f t="shared" si="23"/>
        <v>90934.286123932936</v>
      </c>
      <c r="M161" s="4">
        <f t="shared" si="24"/>
        <v>165200.01738763144</v>
      </c>
      <c r="N161" s="7">
        <f t="shared" si="25"/>
        <v>46478</v>
      </c>
      <c r="O161" s="1">
        <f t="shared" si="26"/>
        <v>160</v>
      </c>
    </row>
    <row r="162" spans="1:15" x14ac:dyDescent="0.25">
      <c r="A162">
        <v>161</v>
      </c>
      <c r="B162" s="3">
        <v>46508</v>
      </c>
      <c r="C162" s="1">
        <f>IF(A162&lt;=$U$6*12,$C$2,0)</f>
        <v>87757.157008879876</v>
      </c>
      <c r="D162" s="1">
        <f>F161*$U$5/12</f>
        <v>71067.104939970377</v>
      </c>
      <c r="E162" s="1">
        <f t="shared" si="27"/>
        <v>16690.052068909499</v>
      </c>
      <c r="F162" s="1">
        <f t="shared" si="28"/>
        <v>8511362.5407275353</v>
      </c>
      <c r="G162" s="5">
        <f t="shared" si="19"/>
        <v>0.14886374592724647</v>
      </c>
      <c r="H162" s="1">
        <f>$U$4*$U$9/12*POWER((1+$U$10),QUOTIENT(A162,12))</f>
        <v>47141.228558080897</v>
      </c>
      <c r="I162" s="4">
        <f t="shared" si="20"/>
        <v>0</v>
      </c>
      <c r="J162" s="4">
        <f t="shared" si="21"/>
        <v>0</v>
      </c>
      <c r="K162" s="4">
        <f t="shared" si="22"/>
        <v>49559.151358904179</v>
      </c>
      <c r="L162" s="4">
        <f t="shared" si="23"/>
        <v>90033.946657359338</v>
      </c>
      <c r="M162" s="4">
        <f t="shared" si="24"/>
        <v>163564.3736511202</v>
      </c>
      <c r="N162" s="7">
        <f t="shared" si="25"/>
        <v>46508</v>
      </c>
      <c r="O162" s="1">
        <f t="shared" si="26"/>
        <v>161</v>
      </c>
    </row>
    <row r="163" spans="1:15" x14ac:dyDescent="0.25">
      <c r="A163">
        <v>162</v>
      </c>
      <c r="B163" s="3">
        <v>46539</v>
      </c>
      <c r="C163" s="1">
        <f>IF(A163&lt;=$U$6*12,$C$2,0)</f>
        <v>87757.157008879876</v>
      </c>
      <c r="D163" s="1">
        <f>F162*$U$5/12</f>
        <v>70928.021172729466</v>
      </c>
      <c r="E163" s="1">
        <f t="shared" si="27"/>
        <v>16829.13583615041</v>
      </c>
      <c r="F163" s="1">
        <f t="shared" si="28"/>
        <v>8494533.4048913848</v>
      </c>
      <c r="G163" s="5">
        <f t="shared" si="19"/>
        <v>0.15054665951086152</v>
      </c>
      <c r="H163" s="1">
        <f>$U$4*$U$9/12*POWER((1+$U$10),QUOTIENT(A163,12))</f>
        <v>47141.228558080897</v>
      </c>
      <c r="I163" s="4">
        <f t="shared" si="20"/>
        <v>0</v>
      </c>
      <c r="J163" s="4">
        <f t="shared" si="21"/>
        <v>0</v>
      </c>
      <c r="K163" s="4">
        <f t="shared" si="22"/>
        <v>49068.466691984329</v>
      </c>
      <c r="L163" s="4">
        <f t="shared" si="23"/>
        <v>89142.52144293001</v>
      </c>
      <c r="M163" s="4">
        <f t="shared" si="24"/>
        <v>161944.92440704972</v>
      </c>
      <c r="N163" s="7">
        <f t="shared" si="25"/>
        <v>46539</v>
      </c>
      <c r="O163" s="1">
        <f t="shared" si="26"/>
        <v>162</v>
      </c>
    </row>
    <row r="164" spans="1:15" x14ac:dyDescent="0.25">
      <c r="A164">
        <v>163</v>
      </c>
      <c r="B164" s="3">
        <v>46569</v>
      </c>
      <c r="C164" s="1">
        <f>IF(A164&lt;=$U$6*12,$C$2,0)</f>
        <v>87757.157008879876</v>
      </c>
      <c r="D164" s="1">
        <f>F163*$U$5/12</f>
        <v>70787.77837409488</v>
      </c>
      <c r="E164" s="1">
        <f t="shared" si="27"/>
        <v>16969.378634784996</v>
      </c>
      <c r="F164" s="1">
        <f t="shared" si="28"/>
        <v>8477564.0262566004</v>
      </c>
      <c r="G164" s="5">
        <f t="shared" si="19"/>
        <v>0.15224359737433996</v>
      </c>
      <c r="H164" s="1">
        <f>$U$4*$U$9/12*POWER((1+$U$10),QUOTIENT(A164,12))</f>
        <v>47141.228558080897</v>
      </c>
      <c r="I164" s="4">
        <f t="shared" si="20"/>
        <v>0</v>
      </c>
      <c r="J164" s="4">
        <f t="shared" si="21"/>
        <v>0</v>
      </c>
      <c r="K164" s="4">
        <f t="shared" si="22"/>
        <v>48582.640289093404</v>
      </c>
      <c r="L164" s="4">
        <f t="shared" si="23"/>
        <v>88259.922220722801</v>
      </c>
      <c r="M164" s="4">
        <f t="shared" si="24"/>
        <v>160341.50931391065</v>
      </c>
      <c r="N164" s="7">
        <f t="shared" si="25"/>
        <v>46569</v>
      </c>
      <c r="O164" s="1">
        <f t="shared" si="26"/>
        <v>163</v>
      </c>
    </row>
    <row r="165" spans="1:15" x14ac:dyDescent="0.25">
      <c r="A165">
        <v>164</v>
      </c>
      <c r="B165" s="3">
        <v>46600</v>
      </c>
      <c r="C165" s="1">
        <f>IF(A165&lt;=$U$6*12,$C$2,0)</f>
        <v>87757.157008879876</v>
      </c>
      <c r="D165" s="1">
        <f>F164*$U$5/12</f>
        <v>70646.366885471667</v>
      </c>
      <c r="E165" s="1">
        <f t="shared" si="27"/>
        <v>17110.790123408209</v>
      </c>
      <c r="F165" s="1">
        <f t="shared" si="28"/>
        <v>8460453.2361331917</v>
      </c>
      <c r="G165" s="5">
        <f t="shared" si="19"/>
        <v>0.15395467638668084</v>
      </c>
      <c r="H165" s="1">
        <f>$U$4*$U$9/12*POWER((1+$U$10),QUOTIENT(A165,12))</f>
        <v>47141.228558080897</v>
      </c>
      <c r="I165" s="4">
        <f t="shared" si="20"/>
        <v>0</v>
      </c>
      <c r="J165" s="4">
        <f t="shared" si="21"/>
        <v>0</v>
      </c>
      <c r="K165" s="4">
        <f t="shared" si="22"/>
        <v>48101.624048607329</v>
      </c>
      <c r="L165" s="4">
        <f t="shared" si="23"/>
        <v>87386.061604676041</v>
      </c>
      <c r="M165" s="4">
        <f t="shared" si="24"/>
        <v>158753.9696177333</v>
      </c>
      <c r="N165" s="7">
        <f t="shared" si="25"/>
        <v>46600</v>
      </c>
      <c r="O165" s="1">
        <f t="shared" si="26"/>
        <v>164</v>
      </c>
    </row>
    <row r="166" spans="1:15" x14ac:dyDescent="0.25">
      <c r="A166">
        <v>165</v>
      </c>
      <c r="B166" s="3">
        <v>46631</v>
      </c>
      <c r="C166" s="1">
        <f>IF(A166&lt;=$U$6*12,$C$2,0)</f>
        <v>87757.157008879876</v>
      </c>
      <c r="D166" s="1">
        <f>F165*$U$5/12</f>
        <v>70503.776967776605</v>
      </c>
      <c r="E166" s="1">
        <f t="shared" si="27"/>
        <v>17253.380041103272</v>
      </c>
      <c r="F166" s="1">
        <f t="shared" si="28"/>
        <v>8443199.8560920879</v>
      </c>
      <c r="G166" s="5">
        <f t="shared" si="19"/>
        <v>0.15568001439079121</v>
      </c>
      <c r="H166" s="1">
        <f>$U$4*$U$9/12*POWER((1+$U$10),QUOTIENT(A166,12))</f>
        <v>47141.228558080897</v>
      </c>
      <c r="I166" s="4">
        <f t="shared" si="20"/>
        <v>0</v>
      </c>
      <c r="J166" s="4">
        <f t="shared" si="21"/>
        <v>0</v>
      </c>
      <c r="K166" s="4">
        <f t="shared" si="22"/>
        <v>47625.370345155774</v>
      </c>
      <c r="L166" s="4">
        <f t="shared" si="23"/>
        <v>86520.853073936669</v>
      </c>
      <c r="M166" s="4">
        <f t="shared" si="24"/>
        <v>157182.14813636959</v>
      </c>
      <c r="N166" s="7">
        <f t="shared" si="25"/>
        <v>46631</v>
      </c>
      <c r="O166" s="1">
        <f t="shared" si="26"/>
        <v>165</v>
      </c>
    </row>
    <row r="167" spans="1:15" x14ac:dyDescent="0.25">
      <c r="A167">
        <v>166</v>
      </c>
      <c r="B167" s="3">
        <v>46661</v>
      </c>
      <c r="C167" s="1">
        <f>IF(A167&lt;=$U$6*12,$C$2,0)</f>
        <v>87757.157008879876</v>
      </c>
      <c r="D167" s="1">
        <f>F166*$U$5/12</f>
        <v>70359.998800767396</v>
      </c>
      <c r="E167" s="1">
        <f t="shared" si="27"/>
        <v>17397.15820811248</v>
      </c>
      <c r="F167" s="1">
        <f t="shared" si="28"/>
        <v>8425802.6978839748</v>
      </c>
      <c r="G167" s="5">
        <f t="shared" si="19"/>
        <v>0.15741973021160252</v>
      </c>
      <c r="H167" s="1">
        <f>$U$4*$U$9/12*POWER((1+$U$10),QUOTIENT(A167,12))</f>
        <v>47141.228558080897</v>
      </c>
      <c r="I167" s="4">
        <f t="shared" si="20"/>
        <v>0</v>
      </c>
      <c r="J167" s="4">
        <f t="shared" si="21"/>
        <v>0</v>
      </c>
      <c r="K167" s="4">
        <f t="shared" si="22"/>
        <v>47153.832024906689</v>
      </c>
      <c r="L167" s="4">
        <f t="shared" si="23"/>
        <v>85664.210964293728</v>
      </c>
      <c r="M167" s="4">
        <f t="shared" si="24"/>
        <v>155625.88924393023</v>
      </c>
      <c r="N167" s="7">
        <f t="shared" si="25"/>
        <v>46661</v>
      </c>
      <c r="O167" s="1">
        <f t="shared" si="26"/>
        <v>166</v>
      </c>
    </row>
    <row r="168" spans="1:15" x14ac:dyDescent="0.25">
      <c r="A168">
        <v>167</v>
      </c>
      <c r="B168" s="3">
        <v>46692</v>
      </c>
      <c r="C168" s="1">
        <f>IF(A168&lt;=$U$6*12,$C$2,0)</f>
        <v>87757.157008879876</v>
      </c>
      <c r="D168" s="1">
        <f>F167*$U$5/12</f>
        <v>70215.022482366461</v>
      </c>
      <c r="E168" s="1">
        <f t="shared" si="27"/>
        <v>17542.134526513415</v>
      </c>
      <c r="F168" s="1">
        <f t="shared" si="28"/>
        <v>8408260.5633574612</v>
      </c>
      <c r="G168" s="5">
        <f t="shared" si="19"/>
        <v>0.15917394366425389</v>
      </c>
      <c r="H168" s="1">
        <f>$U$4*$U$9/12*POWER((1+$U$10),QUOTIENT(A168,12))</f>
        <v>47141.228558080897</v>
      </c>
      <c r="I168" s="4">
        <f t="shared" si="20"/>
        <v>0</v>
      </c>
      <c r="J168" s="4">
        <f t="shared" si="21"/>
        <v>0</v>
      </c>
      <c r="K168" s="4">
        <f t="shared" si="22"/>
        <v>46686.962400897726</v>
      </c>
      <c r="L168" s="4">
        <f t="shared" si="23"/>
        <v>84816.050459696766</v>
      </c>
      <c r="M168" s="4">
        <f t="shared" si="24"/>
        <v>154085.03885537651</v>
      </c>
      <c r="N168" s="7">
        <f t="shared" si="25"/>
        <v>46692</v>
      </c>
      <c r="O168" s="1">
        <f t="shared" si="26"/>
        <v>167</v>
      </c>
    </row>
    <row r="169" spans="1:15" x14ac:dyDescent="0.25">
      <c r="A169">
        <v>168</v>
      </c>
      <c r="B169" s="3">
        <v>46722</v>
      </c>
      <c r="C169" s="1">
        <f>IF(A169&lt;=$U$6*12,$C$2,0)</f>
        <v>87757.157008879876</v>
      </c>
      <c r="D169" s="1">
        <f>F168*$U$5/12</f>
        <v>70068.838027978854</v>
      </c>
      <c r="E169" s="1">
        <f t="shared" si="27"/>
        <v>17688.318980901022</v>
      </c>
      <c r="F169" s="1">
        <f t="shared" si="28"/>
        <v>8390572.2443765607</v>
      </c>
      <c r="G169" s="5">
        <f t="shared" si="19"/>
        <v>0.16094277556234393</v>
      </c>
      <c r="H169" s="1">
        <f>$U$4*$U$9/12*POWER((1+$U$10),QUOTIENT(A169,12))</f>
        <v>49498.289985984935</v>
      </c>
      <c r="I169" s="4">
        <f t="shared" si="20"/>
        <v>0</v>
      </c>
      <c r="J169" s="4">
        <f t="shared" si="21"/>
        <v>0</v>
      </c>
      <c r="K169" s="4">
        <f t="shared" si="22"/>
        <v>43542.159475747503</v>
      </c>
      <c r="L169" s="4">
        <f t="shared" si="23"/>
        <v>79102.897367941681</v>
      </c>
      <c r="M169" s="4">
        <f t="shared" si="24"/>
        <v>143705.97249519377</v>
      </c>
      <c r="N169" s="7">
        <f t="shared" si="25"/>
        <v>46722</v>
      </c>
      <c r="O169" s="1">
        <f t="shared" si="26"/>
        <v>168</v>
      </c>
    </row>
    <row r="170" spans="1:15" x14ac:dyDescent="0.25">
      <c r="A170">
        <v>169</v>
      </c>
      <c r="B170" s="3">
        <v>46753</v>
      </c>
      <c r="C170" s="1">
        <f>IF(A170&lt;=$U$6*12,$C$2,0)</f>
        <v>87757.157008879876</v>
      </c>
      <c r="D170" s="1">
        <f>F169*$U$5/12</f>
        <v>69921.435369804676</v>
      </c>
      <c r="E170" s="1">
        <f t="shared" si="27"/>
        <v>17835.7216390752</v>
      </c>
      <c r="F170" s="1">
        <f t="shared" si="28"/>
        <v>8372736.5227374854</v>
      </c>
      <c r="G170" s="5">
        <f t="shared" si="19"/>
        <v>0.16272634772625147</v>
      </c>
      <c r="H170" s="1">
        <f>$U$4*$U$9/12*POWER((1+$U$10),QUOTIENT(A170,12))</f>
        <v>49498.289985984935</v>
      </c>
      <c r="I170" s="4">
        <f t="shared" si="20"/>
        <v>0</v>
      </c>
      <c r="J170" s="4">
        <f t="shared" si="21"/>
        <v>0</v>
      </c>
      <c r="K170" s="4">
        <f t="shared" si="22"/>
        <v>43111.048985888614</v>
      </c>
      <c r="L170" s="4">
        <f t="shared" si="23"/>
        <v>78319.700364298682</v>
      </c>
      <c r="M170" s="4">
        <f t="shared" si="24"/>
        <v>142283.1410843503</v>
      </c>
      <c r="N170" s="7">
        <f t="shared" si="25"/>
        <v>46753</v>
      </c>
      <c r="O170" s="1">
        <f t="shared" si="26"/>
        <v>169</v>
      </c>
    </row>
    <row r="171" spans="1:15" x14ac:dyDescent="0.25">
      <c r="A171">
        <v>170</v>
      </c>
      <c r="B171" s="3">
        <v>46784</v>
      </c>
      <c r="C171" s="1">
        <f>IF(A171&lt;=$U$6*12,$C$2,0)</f>
        <v>87757.157008879876</v>
      </c>
      <c r="D171" s="1">
        <f>F170*$U$5/12</f>
        <v>69772.804356145716</v>
      </c>
      <c r="E171" s="1">
        <f t="shared" si="27"/>
        <v>17984.35265273416</v>
      </c>
      <c r="F171" s="1">
        <f t="shared" si="28"/>
        <v>8354752.1700847512</v>
      </c>
      <c r="G171" s="5">
        <f t="shared" si="19"/>
        <v>0.16452478299152487</v>
      </c>
      <c r="H171" s="1">
        <f>$U$4*$U$9/12*POWER((1+$U$10),QUOTIENT(A171,12))</f>
        <v>49498.289985984935</v>
      </c>
      <c r="I171" s="4">
        <f t="shared" si="20"/>
        <v>0</v>
      </c>
      <c r="J171" s="4">
        <f t="shared" si="21"/>
        <v>0</v>
      </c>
      <c r="K171" s="4">
        <f t="shared" si="22"/>
        <v>42684.206916721399</v>
      </c>
      <c r="L171" s="4">
        <f t="shared" si="23"/>
        <v>77544.257786434318</v>
      </c>
      <c r="M171" s="4">
        <f t="shared" si="24"/>
        <v>140874.39711321809</v>
      </c>
      <c r="N171" s="7">
        <f t="shared" si="25"/>
        <v>46784</v>
      </c>
      <c r="O171" s="1">
        <f t="shared" si="26"/>
        <v>170</v>
      </c>
    </row>
    <row r="172" spans="1:15" x14ac:dyDescent="0.25">
      <c r="A172">
        <v>171</v>
      </c>
      <c r="B172" s="3">
        <v>46813</v>
      </c>
      <c r="C172" s="1">
        <f>IF(A172&lt;=$U$6*12,$C$2,0)</f>
        <v>87757.157008879876</v>
      </c>
      <c r="D172" s="1">
        <f>F171*$U$5/12</f>
        <v>69622.934750706263</v>
      </c>
      <c r="E172" s="1">
        <f t="shared" si="27"/>
        <v>18134.222258173613</v>
      </c>
      <c r="F172" s="1">
        <f t="shared" si="28"/>
        <v>8336617.9478265774</v>
      </c>
      <c r="G172" s="5">
        <f t="shared" si="19"/>
        <v>0.16633820521734227</v>
      </c>
      <c r="H172" s="1">
        <f>$U$4*$U$9/12*POWER((1+$U$10),QUOTIENT(A172,12))</f>
        <v>49498.289985984935</v>
      </c>
      <c r="I172" s="4">
        <f t="shared" si="20"/>
        <v>0</v>
      </c>
      <c r="J172" s="4">
        <f t="shared" si="21"/>
        <v>0</v>
      </c>
      <c r="K172" s="4">
        <f t="shared" si="22"/>
        <v>42261.59100665486</v>
      </c>
      <c r="L172" s="4">
        <f t="shared" si="23"/>
        <v>76776.492857855788</v>
      </c>
      <c r="M172" s="4">
        <f t="shared" si="24"/>
        <v>139479.60110219615</v>
      </c>
      <c r="N172" s="7">
        <f t="shared" si="25"/>
        <v>46813</v>
      </c>
      <c r="O172" s="1">
        <f t="shared" si="26"/>
        <v>171</v>
      </c>
    </row>
    <row r="173" spans="1:15" x14ac:dyDescent="0.25">
      <c r="A173">
        <v>172</v>
      </c>
      <c r="B173" s="3">
        <v>46844</v>
      </c>
      <c r="C173" s="1">
        <f>IF(A173&lt;=$U$6*12,$C$2,0)</f>
        <v>87757.157008879876</v>
      </c>
      <c r="D173" s="1">
        <f>F172*$U$5/12</f>
        <v>69471.816231888151</v>
      </c>
      <c r="E173" s="1">
        <f t="shared" si="27"/>
        <v>18285.340776991725</v>
      </c>
      <c r="F173" s="1">
        <f t="shared" si="28"/>
        <v>8318332.6070495853</v>
      </c>
      <c r="G173" s="5">
        <f t="shared" si="19"/>
        <v>0.16816673929504147</v>
      </c>
      <c r="H173" s="1">
        <f>$U$4*$U$9/12*POWER((1+$U$10),QUOTIENT(A173,12))</f>
        <v>49498.289985984935</v>
      </c>
      <c r="I173" s="4">
        <f t="shared" si="20"/>
        <v>0</v>
      </c>
      <c r="J173" s="4">
        <f t="shared" si="21"/>
        <v>0</v>
      </c>
      <c r="K173" s="4">
        <f t="shared" si="22"/>
        <v>41843.159412529567</v>
      </c>
      <c r="L173" s="4">
        <f t="shared" si="23"/>
        <v>76016.329562233441</v>
      </c>
      <c r="M173" s="4">
        <f t="shared" si="24"/>
        <v>138098.61495266945</v>
      </c>
      <c r="N173" s="7">
        <f t="shared" si="25"/>
        <v>46844</v>
      </c>
      <c r="O173" s="1">
        <f t="shared" si="26"/>
        <v>172</v>
      </c>
    </row>
    <row r="174" spans="1:15" x14ac:dyDescent="0.25">
      <c r="A174">
        <v>173</v>
      </c>
      <c r="B174" s="3">
        <v>46874</v>
      </c>
      <c r="C174" s="1">
        <f>IF(A174&lt;=$U$6*12,$C$2,0)</f>
        <v>87757.157008879876</v>
      </c>
      <c r="D174" s="1">
        <f>F173*$U$5/12</f>
        <v>69319.438392079886</v>
      </c>
      <c r="E174" s="1">
        <f t="shared" si="27"/>
        <v>18437.71861679999</v>
      </c>
      <c r="F174" s="1">
        <f t="shared" si="28"/>
        <v>8299894.8884327849</v>
      </c>
      <c r="G174" s="5">
        <f t="shared" si="19"/>
        <v>0.1700105111567215</v>
      </c>
      <c r="H174" s="1">
        <f>$U$4*$U$9/12*POWER((1+$U$10),QUOTIENT(A174,12))</f>
        <v>49498.289985984935</v>
      </c>
      <c r="I174" s="4">
        <f t="shared" si="20"/>
        <v>0</v>
      </c>
      <c r="J174" s="4">
        <f t="shared" si="21"/>
        <v>0</v>
      </c>
      <c r="K174" s="4">
        <f t="shared" si="22"/>
        <v>41428.870705474816</v>
      </c>
      <c r="L174" s="4">
        <f t="shared" si="23"/>
        <v>75263.6926358747</v>
      </c>
      <c r="M174" s="4">
        <f t="shared" si="24"/>
        <v>136731.30193333607</v>
      </c>
      <c r="N174" s="7">
        <f t="shared" si="25"/>
        <v>46874</v>
      </c>
      <c r="O174" s="1">
        <f t="shared" si="26"/>
        <v>173</v>
      </c>
    </row>
    <row r="175" spans="1:15" x14ac:dyDescent="0.25">
      <c r="A175">
        <v>174</v>
      </c>
      <c r="B175" s="3">
        <v>46905</v>
      </c>
      <c r="C175" s="1">
        <f>IF(A175&lt;=$U$6*12,$C$2,0)</f>
        <v>87757.157008879876</v>
      </c>
      <c r="D175" s="1">
        <f>F174*$U$5/12</f>
        <v>69165.790736939874</v>
      </c>
      <c r="E175" s="1">
        <f t="shared" si="27"/>
        <v>18591.366271940002</v>
      </c>
      <c r="F175" s="1">
        <f t="shared" si="28"/>
        <v>8281303.5221608449</v>
      </c>
      <c r="G175" s="5">
        <f t="shared" si="19"/>
        <v>0.1718696477839155</v>
      </c>
      <c r="H175" s="1">
        <f>$U$4*$U$9/12*POWER((1+$U$10),QUOTIENT(A175,12))</f>
        <v>49498.289985984935</v>
      </c>
      <c r="I175" s="4">
        <f t="shared" si="20"/>
        <v>0</v>
      </c>
      <c r="J175" s="4">
        <f t="shared" si="21"/>
        <v>0</v>
      </c>
      <c r="K175" s="4">
        <f t="shared" si="22"/>
        <v>41018.683866806736</v>
      </c>
      <c r="L175" s="4">
        <f t="shared" si="23"/>
        <v>74518.507560271973</v>
      </c>
      <c r="M175" s="4">
        <f t="shared" si="24"/>
        <v>135377.52666666938</v>
      </c>
      <c r="N175" s="7">
        <f t="shared" si="25"/>
        <v>46905</v>
      </c>
      <c r="O175" s="1">
        <f t="shared" si="26"/>
        <v>174</v>
      </c>
    </row>
    <row r="176" spans="1:15" x14ac:dyDescent="0.25">
      <c r="A176">
        <v>175</v>
      </c>
      <c r="B176" s="3">
        <v>46935</v>
      </c>
      <c r="C176" s="1">
        <f>IF(A176&lt;=$U$6*12,$C$2,0)</f>
        <v>87757.157008879876</v>
      </c>
      <c r="D176" s="1">
        <f>F175*$U$5/12</f>
        <v>69010.862684673702</v>
      </c>
      <c r="E176" s="1">
        <f t="shared" si="27"/>
        <v>18746.294324206174</v>
      </c>
      <c r="F176" s="1">
        <f t="shared" si="28"/>
        <v>8262557.2278366387</v>
      </c>
      <c r="G176" s="5">
        <f t="shared" si="19"/>
        <v>0.17374427721633612</v>
      </c>
      <c r="H176" s="1">
        <f>$U$4*$U$9/12*POWER((1+$U$10),QUOTIENT(A176,12))</f>
        <v>49498.289985984935</v>
      </c>
      <c r="I176" s="4">
        <f t="shared" si="20"/>
        <v>0</v>
      </c>
      <c r="J176" s="4">
        <f t="shared" si="21"/>
        <v>0</v>
      </c>
      <c r="K176" s="4">
        <f t="shared" si="22"/>
        <v>40612.558283967075</v>
      </c>
      <c r="L176" s="4">
        <f t="shared" si="23"/>
        <v>73780.700554724724</v>
      </c>
      <c r="M176" s="4">
        <f t="shared" si="24"/>
        <v>134037.15511551427</v>
      </c>
      <c r="N176" s="7">
        <f t="shared" si="25"/>
        <v>46935</v>
      </c>
      <c r="O176" s="1">
        <f t="shared" si="26"/>
        <v>175</v>
      </c>
    </row>
    <row r="177" spans="1:15" x14ac:dyDescent="0.25">
      <c r="A177">
        <v>176</v>
      </c>
      <c r="B177" s="3">
        <v>46966</v>
      </c>
      <c r="C177" s="1">
        <f>IF(A177&lt;=$U$6*12,$C$2,0)</f>
        <v>87757.157008879876</v>
      </c>
      <c r="D177" s="1">
        <f>F176*$U$5/12</f>
        <v>68854.643565305319</v>
      </c>
      <c r="E177" s="1">
        <f t="shared" si="27"/>
        <v>18902.513443574557</v>
      </c>
      <c r="F177" s="1">
        <f t="shared" si="28"/>
        <v>8243654.7143930644</v>
      </c>
      <c r="G177" s="5">
        <f t="shared" si="19"/>
        <v>0.17563452856069356</v>
      </c>
      <c r="H177" s="1">
        <f>$U$4*$U$9/12*POWER((1+$U$10),QUOTIENT(A177,12))</f>
        <v>49498.289985984935</v>
      </c>
      <c r="I177" s="4">
        <f t="shared" si="20"/>
        <v>0</v>
      </c>
      <c r="J177" s="4">
        <f t="shared" si="21"/>
        <v>0</v>
      </c>
      <c r="K177" s="4">
        <f t="shared" si="22"/>
        <v>40210.453746502048</v>
      </c>
      <c r="L177" s="4">
        <f t="shared" si="23"/>
        <v>73050.198569034386</v>
      </c>
      <c r="M177" s="4">
        <f t="shared" si="24"/>
        <v>132710.0545698161</v>
      </c>
      <c r="N177" s="7">
        <f t="shared" si="25"/>
        <v>46966</v>
      </c>
      <c r="O177" s="1">
        <f t="shared" si="26"/>
        <v>176</v>
      </c>
    </row>
    <row r="178" spans="1:15" x14ac:dyDescent="0.25">
      <c r="A178">
        <v>177</v>
      </c>
      <c r="B178" s="3">
        <v>46997</v>
      </c>
      <c r="C178" s="1">
        <f>IF(A178&lt;=$U$6*12,$C$2,0)</f>
        <v>87757.157008879876</v>
      </c>
      <c r="D178" s="1">
        <f>F177*$U$5/12</f>
        <v>68697.122619942209</v>
      </c>
      <c r="E178" s="1">
        <f t="shared" si="27"/>
        <v>19060.034388937667</v>
      </c>
      <c r="F178" s="1">
        <f t="shared" si="28"/>
        <v>8224594.6800041264</v>
      </c>
      <c r="G178" s="5">
        <f t="shared" si="19"/>
        <v>0.17754053199958736</v>
      </c>
      <c r="H178" s="1">
        <f>$U$4*$U$9/12*POWER((1+$U$10),QUOTIENT(A178,12))</f>
        <v>49498.289985984935</v>
      </c>
      <c r="I178" s="4">
        <f t="shared" si="20"/>
        <v>0</v>
      </c>
      <c r="J178" s="4">
        <f t="shared" si="21"/>
        <v>0</v>
      </c>
      <c r="K178" s="4">
        <f t="shared" si="22"/>
        <v>39812.330442081242</v>
      </c>
      <c r="L178" s="4">
        <f t="shared" si="23"/>
        <v>72326.929276271665</v>
      </c>
      <c r="M178" s="4">
        <f t="shared" si="24"/>
        <v>131396.09363348124</v>
      </c>
      <c r="N178" s="7">
        <f t="shared" si="25"/>
        <v>46997</v>
      </c>
      <c r="O178" s="1">
        <f t="shared" si="26"/>
        <v>177</v>
      </c>
    </row>
    <row r="179" spans="1:15" x14ac:dyDescent="0.25">
      <c r="A179">
        <v>178</v>
      </c>
      <c r="B179" s="3">
        <v>47027</v>
      </c>
      <c r="C179" s="1">
        <f>IF(A179&lt;=$U$6*12,$C$2,0)</f>
        <v>87757.157008879876</v>
      </c>
      <c r="D179" s="1">
        <f>F178*$U$5/12</f>
        <v>68538.28900003439</v>
      </c>
      <c r="E179" s="1">
        <f t="shared" si="27"/>
        <v>19218.868008845486</v>
      </c>
      <c r="F179" s="1">
        <f t="shared" si="28"/>
        <v>8205375.8119952809</v>
      </c>
      <c r="G179" s="5">
        <f t="shared" si="19"/>
        <v>0.1794624188004719</v>
      </c>
      <c r="H179" s="1">
        <f>$U$4*$U$9/12*POWER((1+$U$10),QUOTIENT(A179,12))</f>
        <v>49498.289985984935</v>
      </c>
      <c r="I179" s="4">
        <f t="shared" si="20"/>
        <v>0</v>
      </c>
      <c r="J179" s="4">
        <f t="shared" si="21"/>
        <v>0</v>
      </c>
      <c r="K179" s="4">
        <f t="shared" si="22"/>
        <v>39418.148952555675</v>
      </c>
      <c r="L179" s="4">
        <f t="shared" si="23"/>
        <v>71610.821065615499</v>
      </c>
      <c r="M179" s="4">
        <f t="shared" si="24"/>
        <v>130095.14221136758</v>
      </c>
      <c r="N179" s="7">
        <f t="shared" si="25"/>
        <v>47027</v>
      </c>
      <c r="O179" s="1">
        <f t="shared" si="26"/>
        <v>178</v>
      </c>
    </row>
    <row r="180" spans="1:15" x14ac:dyDescent="0.25">
      <c r="A180">
        <v>179</v>
      </c>
      <c r="B180" s="3">
        <v>47058</v>
      </c>
      <c r="C180" s="1">
        <f>IF(A180&lt;=$U$6*12,$C$2,0)</f>
        <v>87757.157008879876</v>
      </c>
      <c r="D180" s="1">
        <f>F179*$U$5/12</f>
        <v>68378.131766627353</v>
      </c>
      <c r="E180" s="1">
        <f t="shared" si="27"/>
        <v>19379.025242252523</v>
      </c>
      <c r="F180" s="1">
        <f t="shared" si="28"/>
        <v>8185996.7867530286</v>
      </c>
      <c r="G180" s="5">
        <f t="shared" si="19"/>
        <v>0.18140032132469713</v>
      </c>
      <c r="H180" s="1">
        <f>$U$4*$U$9/12*POWER((1+$U$10),QUOTIENT(A180,12))</f>
        <v>49498.289985984935</v>
      </c>
      <c r="I180" s="4">
        <f t="shared" si="20"/>
        <v>0</v>
      </c>
      <c r="J180" s="4">
        <f t="shared" si="21"/>
        <v>0</v>
      </c>
      <c r="K180" s="4">
        <f t="shared" si="22"/>
        <v>39027.87025005513</v>
      </c>
      <c r="L180" s="4">
        <f t="shared" si="23"/>
        <v>70901.803035262885</v>
      </c>
      <c r="M180" s="4">
        <f t="shared" si="24"/>
        <v>128807.07149640357</v>
      </c>
      <c r="N180" s="7">
        <f t="shared" si="25"/>
        <v>47058</v>
      </c>
      <c r="O180" s="1">
        <f t="shared" si="26"/>
        <v>179</v>
      </c>
    </row>
    <row r="181" spans="1:15" x14ac:dyDescent="0.25">
      <c r="A181">
        <v>180</v>
      </c>
      <c r="B181" s="3">
        <v>47088</v>
      </c>
      <c r="C181" s="1">
        <f>IF(A181&lt;=$U$6*12,$C$2,0)</f>
        <v>87757.157008879876</v>
      </c>
      <c r="D181" s="1">
        <f>F180*$U$5/12</f>
        <v>68216.639889608574</v>
      </c>
      <c r="E181" s="1">
        <f t="shared" si="27"/>
        <v>19540.517119271302</v>
      </c>
      <c r="F181" s="1">
        <f t="shared" si="28"/>
        <v>8166456.269633757</v>
      </c>
      <c r="G181" s="5">
        <f t="shared" si="19"/>
        <v>0.1833543730366243</v>
      </c>
      <c r="H181" s="1">
        <f>$U$4*$U$9/12*POWER((1+$U$10),QUOTIENT(A181,12))</f>
        <v>51973.204485284194</v>
      </c>
      <c r="I181" s="4">
        <f t="shared" si="20"/>
        <v>0</v>
      </c>
      <c r="J181" s="4">
        <f t="shared" si="21"/>
        <v>0</v>
      </c>
      <c r="K181" s="4">
        <f t="shared" si="22"/>
        <v>36141.792048831638</v>
      </c>
      <c r="L181" s="4">
        <f t="shared" si="23"/>
        <v>65658.674295302364</v>
      </c>
      <c r="M181" s="4">
        <f t="shared" si="24"/>
        <v>119281.89682437082</v>
      </c>
      <c r="N181" s="7">
        <f t="shared" si="25"/>
        <v>47088</v>
      </c>
      <c r="O181" s="1">
        <f t="shared" si="26"/>
        <v>180</v>
      </c>
    </row>
    <row r="182" spans="1:15" x14ac:dyDescent="0.25">
      <c r="A182">
        <v>181</v>
      </c>
      <c r="B182" s="3">
        <v>47119</v>
      </c>
      <c r="C182" s="1">
        <f>IF(A182&lt;=$U$6*12,$C$2,0)</f>
        <v>87757.157008879876</v>
      </c>
      <c r="D182" s="1">
        <f>F181*$U$5/12</f>
        <v>68053.802246947977</v>
      </c>
      <c r="E182" s="1">
        <f t="shared" si="27"/>
        <v>19703.3547619319</v>
      </c>
      <c r="F182" s="1">
        <f t="shared" si="28"/>
        <v>8146752.9148718249</v>
      </c>
      <c r="G182" s="5">
        <f t="shared" si="19"/>
        <v>0.18532470851281752</v>
      </c>
      <c r="H182" s="1">
        <f>$U$4*$U$9/12*POWER((1+$U$10),QUOTIENT(A182,12))</f>
        <v>51973.204485284194</v>
      </c>
      <c r="I182" s="4">
        <f t="shared" si="20"/>
        <v>0</v>
      </c>
      <c r="J182" s="4">
        <f t="shared" si="21"/>
        <v>0</v>
      </c>
      <c r="K182" s="4">
        <f t="shared" si="22"/>
        <v>0</v>
      </c>
      <c r="L182" s="4">
        <f t="shared" si="23"/>
        <v>65008.58841119046</v>
      </c>
      <c r="M182" s="4">
        <f t="shared" si="24"/>
        <v>118100.88794492159</v>
      </c>
      <c r="N182" s="7">
        <f t="shared" si="25"/>
        <v>47119</v>
      </c>
      <c r="O182" s="1">
        <f t="shared" si="26"/>
        <v>181</v>
      </c>
    </row>
    <row r="183" spans="1:15" x14ac:dyDescent="0.25">
      <c r="A183">
        <v>182</v>
      </c>
      <c r="B183" s="3">
        <v>47150</v>
      </c>
      <c r="C183" s="1">
        <f>IF(A183&lt;=$U$6*12,$C$2,0)</f>
        <v>87757.157008879876</v>
      </c>
      <c r="D183" s="1">
        <f>F182*$U$5/12</f>
        <v>67889.607623931879</v>
      </c>
      <c r="E183" s="1">
        <f t="shared" si="27"/>
        <v>19867.549384947997</v>
      </c>
      <c r="F183" s="1">
        <f t="shared" si="28"/>
        <v>8126885.365486877</v>
      </c>
      <c r="G183" s="5">
        <f t="shared" si="19"/>
        <v>0.1873114634513123</v>
      </c>
      <c r="H183" s="1">
        <f>$U$4*$U$9/12*POWER((1+$U$10),QUOTIENT(A183,12))</f>
        <v>51973.204485284194</v>
      </c>
      <c r="I183" s="4">
        <f t="shared" si="20"/>
        <v>0</v>
      </c>
      <c r="J183" s="4">
        <f t="shared" si="21"/>
        <v>0</v>
      </c>
      <c r="K183" s="4">
        <f t="shared" si="22"/>
        <v>0</v>
      </c>
      <c r="L183" s="4">
        <f t="shared" si="23"/>
        <v>64364.939020980652</v>
      </c>
      <c r="M183" s="4">
        <f t="shared" si="24"/>
        <v>116931.57222269462</v>
      </c>
      <c r="N183" s="7">
        <f t="shared" si="25"/>
        <v>47150</v>
      </c>
      <c r="O183" s="1">
        <f t="shared" si="26"/>
        <v>182</v>
      </c>
    </row>
    <row r="184" spans="1:15" x14ac:dyDescent="0.25">
      <c r="A184">
        <v>183</v>
      </c>
      <c r="B184" s="3">
        <v>47178</v>
      </c>
      <c r="C184" s="1">
        <f>IF(A184&lt;=$U$6*12,$C$2,0)</f>
        <v>87757.157008879876</v>
      </c>
      <c r="D184" s="1">
        <f>F183*$U$5/12</f>
        <v>67724.044712390649</v>
      </c>
      <c r="E184" s="1">
        <f t="shared" si="27"/>
        <v>20033.112296489227</v>
      </c>
      <c r="F184" s="1">
        <f t="shared" si="28"/>
        <v>8106852.253190388</v>
      </c>
      <c r="G184" s="5">
        <f t="shared" si="19"/>
        <v>0.1893147746809612</v>
      </c>
      <c r="H184" s="1">
        <f>$U$4*$U$9/12*POWER((1+$U$10),QUOTIENT(A184,12))</f>
        <v>51973.204485284194</v>
      </c>
      <c r="I184" s="4">
        <f t="shared" si="20"/>
        <v>0</v>
      </c>
      <c r="J184" s="4">
        <f t="shared" si="21"/>
        <v>0</v>
      </c>
      <c r="K184" s="4">
        <f t="shared" si="22"/>
        <v>0</v>
      </c>
      <c r="L184" s="4">
        <f t="shared" si="23"/>
        <v>63727.662397010565</v>
      </c>
      <c r="M184" s="4">
        <f t="shared" si="24"/>
        <v>115773.83388385609</v>
      </c>
      <c r="N184" s="7">
        <f t="shared" si="25"/>
        <v>47178</v>
      </c>
      <c r="O184" s="1">
        <f t="shared" si="26"/>
        <v>183</v>
      </c>
    </row>
    <row r="185" spans="1:15" x14ac:dyDescent="0.25">
      <c r="A185">
        <v>184</v>
      </c>
      <c r="B185" s="3">
        <v>47209</v>
      </c>
      <c r="C185" s="1">
        <f>IF(A185&lt;=$U$6*12,$C$2,0)</f>
        <v>87757.157008879876</v>
      </c>
      <c r="D185" s="1">
        <f>F184*$U$5/12</f>
        <v>67557.102109919899</v>
      </c>
      <c r="E185" s="1">
        <f t="shared" si="27"/>
        <v>20200.054898959977</v>
      </c>
      <c r="F185" s="1">
        <f t="shared" si="28"/>
        <v>8086652.1982914284</v>
      </c>
      <c r="G185" s="5">
        <f t="shared" si="19"/>
        <v>0.19133478017085717</v>
      </c>
      <c r="H185" s="1">
        <f>$U$4*$U$9/12*POWER((1+$U$10),QUOTIENT(A185,12))</f>
        <v>51973.204485284194</v>
      </c>
      <c r="I185" s="4">
        <f t="shared" si="20"/>
        <v>0</v>
      </c>
      <c r="J185" s="4">
        <f t="shared" si="21"/>
        <v>0</v>
      </c>
      <c r="K185" s="4">
        <f t="shared" si="22"/>
        <v>0</v>
      </c>
      <c r="L185" s="4">
        <f t="shared" si="23"/>
        <v>63096.695442584714</v>
      </c>
      <c r="M185" s="4">
        <f t="shared" si="24"/>
        <v>114627.55830084758</v>
      </c>
      <c r="N185" s="7">
        <f t="shared" si="25"/>
        <v>47209</v>
      </c>
      <c r="O185" s="1">
        <f t="shared" si="26"/>
        <v>184</v>
      </c>
    </row>
    <row r="186" spans="1:15" x14ac:dyDescent="0.25">
      <c r="A186">
        <v>185</v>
      </c>
      <c r="B186" s="3">
        <v>47239</v>
      </c>
      <c r="C186" s="1">
        <f>IF(A186&lt;=$U$6*12,$C$2,0)</f>
        <v>87757.157008879876</v>
      </c>
      <c r="D186" s="1">
        <f>F185*$U$5/12</f>
        <v>67388.768319095238</v>
      </c>
      <c r="E186" s="1">
        <f t="shared" si="27"/>
        <v>20368.388689784639</v>
      </c>
      <c r="F186" s="1">
        <f t="shared" si="28"/>
        <v>8066283.8096016441</v>
      </c>
      <c r="G186" s="5">
        <f t="shared" si="19"/>
        <v>0.1933716190398356</v>
      </c>
      <c r="H186" s="1">
        <f>$U$4*$U$9/12*POWER((1+$U$10),QUOTIENT(A186,12))</f>
        <v>51973.204485284194</v>
      </c>
      <c r="I186" s="4">
        <f t="shared" si="20"/>
        <v>0</v>
      </c>
      <c r="J186" s="4">
        <f t="shared" si="21"/>
        <v>0</v>
      </c>
      <c r="K186" s="4">
        <f t="shared" si="22"/>
        <v>0</v>
      </c>
      <c r="L186" s="4">
        <f t="shared" si="23"/>
        <v>62471.975685727441</v>
      </c>
      <c r="M186" s="4">
        <f t="shared" si="24"/>
        <v>113492.63198103722</v>
      </c>
      <c r="N186" s="7">
        <f t="shared" si="25"/>
        <v>47239</v>
      </c>
      <c r="O186" s="1">
        <f t="shared" si="26"/>
        <v>185</v>
      </c>
    </row>
    <row r="187" spans="1:15" x14ac:dyDescent="0.25">
      <c r="A187">
        <v>186</v>
      </c>
      <c r="B187" s="3">
        <v>47270</v>
      </c>
      <c r="C187" s="1">
        <f>IF(A187&lt;=$U$6*12,$C$2,0)</f>
        <v>87757.157008879876</v>
      </c>
      <c r="D187" s="1">
        <f>F186*$U$5/12</f>
        <v>67219.031746680368</v>
      </c>
      <c r="E187" s="1">
        <f t="shared" si="27"/>
        <v>20538.125262199508</v>
      </c>
      <c r="F187" s="1">
        <f t="shared" si="28"/>
        <v>8045745.6843394442</v>
      </c>
      <c r="G187" s="5">
        <f t="shared" si="19"/>
        <v>0.19542543156605557</v>
      </c>
      <c r="H187" s="1">
        <f>$U$4*$U$9/12*POWER((1+$U$10),QUOTIENT(A187,12))</f>
        <v>51973.204485284194</v>
      </c>
      <c r="I187" s="4">
        <f t="shared" si="20"/>
        <v>0</v>
      </c>
      <c r="J187" s="4">
        <f t="shared" si="21"/>
        <v>0</v>
      </c>
      <c r="K187" s="4">
        <f t="shared" si="22"/>
        <v>0</v>
      </c>
      <c r="L187" s="4">
        <f t="shared" si="23"/>
        <v>61853.44127299745</v>
      </c>
      <c r="M187" s="4">
        <f t="shared" si="24"/>
        <v>112368.94255548238</v>
      </c>
      <c r="N187" s="7">
        <f t="shared" si="25"/>
        <v>47270</v>
      </c>
      <c r="O187" s="1">
        <f t="shared" si="26"/>
        <v>186</v>
      </c>
    </row>
    <row r="188" spans="1:15" x14ac:dyDescent="0.25">
      <c r="A188">
        <v>187</v>
      </c>
      <c r="B188" s="3">
        <v>47300</v>
      </c>
      <c r="C188" s="1">
        <f>IF(A188&lt;=$U$6*12,$C$2,0)</f>
        <v>87757.157008879876</v>
      </c>
      <c r="D188" s="1">
        <f>F187*$U$5/12</f>
        <v>67047.880702828712</v>
      </c>
      <c r="E188" s="1">
        <f t="shared" si="27"/>
        <v>20709.276306051164</v>
      </c>
      <c r="F188" s="1">
        <f t="shared" si="28"/>
        <v>8025036.4080333933</v>
      </c>
      <c r="G188" s="5">
        <f t="shared" si="19"/>
        <v>0.19749635919666067</v>
      </c>
      <c r="H188" s="1">
        <f>$U$4*$U$9/12*POWER((1+$U$10),QUOTIENT(A188,12))</f>
        <v>51973.204485284194</v>
      </c>
      <c r="I188" s="4">
        <f t="shared" si="20"/>
        <v>0</v>
      </c>
      <c r="J188" s="4">
        <f t="shared" si="21"/>
        <v>0</v>
      </c>
      <c r="K188" s="4">
        <f t="shared" si="22"/>
        <v>0</v>
      </c>
      <c r="L188" s="4">
        <f t="shared" si="23"/>
        <v>61241.030963363824</v>
      </c>
      <c r="M188" s="4">
        <f t="shared" si="24"/>
        <v>111256.37876780437</v>
      </c>
      <c r="N188" s="7">
        <f t="shared" si="25"/>
        <v>47300</v>
      </c>
      <c r="O188" s="1">
        <f t="shared" si="26"/>
        <v>187</v>
      </c>
    </row>
    <row r="189" spans="1:15" x14ac:dyDescent="0.25">
      <c r="A189">
        <v>188</v>
      </c>
      <c r="B189" s="3">
        <v>47331</v>
      </c>
      <c r="C189" s="1">
        <f>IF(A189&lt;=$U$6*12,$C$2,0)</f>
        <v>87757.157008879876</v>
      </c>
      <c r="D189" s="1">
        <f>F188*$U$5/12</f>
        <v>66875.303400278281</v>
      </c>
      <c r="E189" s="1">
        <f t="shared" si="27"/>
        <v>20881.853608601596</v>
      </c>
      <c r="F189" s="1">
        <f t="shared" si="28"/>
        <v>8004154.5544247916</v>
      </c>
      <c r="G189" s="5">
        <f t="shared" si="19"/>
        <v>0.19958454455752084</v>
      </c>
      <c r="H189" s="1">
        <f>$U$4*$U$9/12*POWER((1+$U$10),QUOTIENT(A189,12))</f>
        <v>51973.204485284194</v>
      </c>
      <c r="I189" s="4">
        <f t="shared" si="20"/>
        <v>0</v>
      </c>
      <c r="J189" s="4">
        <f t="shared" si="21"/>
        <v>0</v>
      </c>
      <c r="K189" s="4">
        <f t="shared" si="22"/>
        <v>0</v>
      </c>
      <c r="L189" s="4">
        <f t="shared" si="23"/>
        <v>60634.684122142382</v>
      </c>
      <c r="M189" s="4">
        <f t="shared" si="24"/>
        <v>110154.83046317264</v>
      </c>
      <c r="N189" s="7">
        <f t="shared" si="25"/>
        <v>47331</v>
      </c>
      <c r="O189" s="1">
        <f t="shared" si="26"/>
        <v>188</v>
      </c>
    </row>
    <row r="190" spans="1:15" x14ac:dyDescent="0.25">
      <c r="A190">
        <v>189</v>
      </c>
      <c r="B190" s="3">
        <v>47362</v>
      </c>
      <c r="C190" s="1">
        <f>IF(A190&lt;=$U$6*12,$C$2,0)</f>
        <v>87757.157008879876</v>
      </c>
      <c r="D190" s="1">
        <f>F189*$U$5/12</f>
        <v>66701.287953539941</v>
      </c>
      <c r="E190" s="1">
        <f t="shared" si="27"/>
        <v>21055.869055339936</v>
      </c>
      <c r="F190" s="1">
        <f t="shared" si="28"/>
        <v>7983098.6853694515</v>
      </c>
      <c r="G190" s="5">
        <f t="shared" si="19"/>
        <v>0.20169013146305484</v>
      </c>
      <c r="H190" s="1">
        <f>$U$4*$U$9/12*POWER((1+$U$10),QUOTIENT(A190,12))</f>
        <v>51973.204485284194</v>
      </c>
      <c r="I190" s="4">
        <f t="shared" si="20"/>
        <v>0</v>
      </c>
      <c r="J190" s="4">
        <f t="shared" si="21"/>
        <v>0</v>
      </c>
      <c r="K190" s="4">
        <f t="shared" si="22"/>
        <v>0</v>
      </c>
      <c r="L190" s="4">
        <f t="shared" si="23"/>
        <v>60034.340714992468</v>
      </c>
      <c r="M190" s="4">
        <f t="shared" si="24"/>
        <v>109064.18857739864</v>
      </c>
      <c r="N190" s="7">
        <f t="shared" si="25"/>
        <v>47362</v>
      </c>
      <c r="O190" s="1">
        <f t="shared" si="26"/>
        <v>189</v>
      </c>
    </row>
    <row r="191" spans="1:15" x14ac:dyDescent="0.25">
      <c r="A191">
        <v>190</v>
      </c>
      <c r="B191" s="3">
        <v>47392</v>
      </c>
      <c r="C191" s="1">
        <f>IF(A191&lt;=$U$6*12,$C$2,0)</f>
        <v>87757.157008879876</v>
      </c>
      <c r="D191" s="1">
        <f>F190*$U$5/12</f>
        <v>66525.822378078767</v>
      </c>
      <c r="E191" s="1">
        <f t="shared" si="27"/>
        <v>21231.33463080111</v>
      </c>
      <c r="F191" s="1">
        <f t="shared" si="28"/>
        <v>7961867.3507386502</v>
      </c>
      <c r="G191" s="5">
        <f t="shared" si="19"/>
        <v>0.20381326492613497</v>
      </c>
      <c r="H191" s="1">
        <f>$U$4*$U$9/12*POWER((1+$U$10),QUOTIENT(A191,12))</f>
        <v>51973.204485284194</v>
      </c>
      <c r="I191" s="4">
        <f t="shared" si="20"/>
        <v>0</v>
      </c>
      <c r="J191" s="4">
        <f t="shared" si="21"/>
        <v>0</v>
      </c>
      <c r="K191" s="4">
        <f t="shared" si="22"/>
        <v>0</v>
      </c>
      <c r="L191" s="4">
        <f t="shared" si="23"/>
        <v>59439.941301972736</v>
      </c>
      <c r="M191" s="4">
        <f t="shared" si="24"/>
        <v>107984.34512613724</v>
      </c>
      <c r="N191" s="7">
        <f t="shared" si="25"/>
        <v>47392</v>
      </c>
      <c r="O191" s="1">
        <f t="shared" si="26"/>
        <v>190</v>
      </c>
    </row>
    <row r="192" spans="1:15" x14ac:dyDescent="0.25">
      <c r="A192">
        <v>191</v>
      </c>
      <c r="B192" s="3">
        <v>47423</v>
      </c>
      <c r="C192" s="1">
        <f>IF(A192&lt;=$U$6*12,$C$2,0)</f>
        <v>87757.157008879876</v>
      </c>
      <c r="D192" s="1">
        <f>F191*$U$5/12</f>
        <v>66348.894589488758</v>
      </c>
      <c r="E192" s="1">
        <f t="shared" si="27"/>
        <v>21408.262419391118</v>
      </c>
      <c r="F192" s="1">
        <f t="shared" si="28"/>
        <v>7940459.0883192588</v>
      </c>
      <c r="G192" s="5">
        <f t="shared" si="19"/>
        <v>0.20595409116807412</v>
      </c>
      <c r="H192" s="1">
        <f>$U$4*$U$9/12*POWER((1+$U$10),QUOTIENT(A192,12))</f>
        <v>51973.204485284194</v>
      </c>
      <c r="I192" s="4">
        <f t="shared" si="20"/>
        <v>0</v>
      </c>
      <c r="J192" s="4">
        <f t="shared" si="21"/>
        <v>0</v>
      </c>
      <c r="K192" s="4">
        <f t="shared" si="22"/>
        <v>0</v>
      </c>
      <c r="L192" s="4">
        <f t="shared" si="23"/>
        <v>58851.427031656189</v>
      </c>
      <c r="M192" s="4">
        <f t="shared" si="24"/>
        <v>106915.19319419532</v>
      </c>
      <c r="N192" s="7">
        <f t="shared" si="25"/>
        <v>47423</v>
      </c>
      <c r="O192" s="1">
        <f t="shared" si="26"/>
        <v>191</v>
      </c>
    </row>
    <row r="193" spans="1:15" x14ac:dyDescent="0.25">
      <c r="A193">
        <v>192</v>
      </c>
      <c r="B193" s="3">
        <v>47453</v>
      </c>
      <c r="C193" s="1">
        <f>IF(A193&lt;=$U$6*12,$C$2,0)</f>
        <v>87757.157008879876</v>
      </c>
      <c r="D193" s="1">
        <f>F192*$U$5/12</f>
        <v>66170.4924026605</v>
      </c>
      <c r="E193" s="1">
        <f t="shared" si="27"/>
        <v>21586.664606219376</v>
      </c>
      <c r="F193" s="1">
        <f t="shared" si="28"/>
        <v>7918872.4237130396</v>
      </c>
      <c r="G193" s="5">
        <f t="shared" si="19"/>
        <v>0.20811275762869605</v>
      </c>
      <c r="H193" s="1">
        <f>$U$4*$U$9/12*POWER((1+$U$10),QUOTIENT(A193,12))</f>
        <v>54571.864709548398</v>
      </c>
      <c r="I193" s="4">
        <f t="shared" si="20"/>
        <v>0</v>
      </c>
      <c r="J193" s="4">
        <f t="shared" si="21"/>
        <v>0</v>
      </c>
      <c r="K193" s="4">
        <f t="shared" si="22"/>
        <v>0</v>
      </c>
      <c r="L193" s="4">
        <f t="shared" si="23"/>
        <v>54037.215576902287</v>
      </c>
      <c r="M193" s="4">
        <f t="shared" si="24"/>
        <v>98169.231138154486</v>
      </c>
      <c r="N193" s="7">
        <f t="shared" si="25"/>
        <v>47453</v>
      </c>
      <c r="O193" s="1">
        <f t="shared" si="26"/>
        <v>192</v>
      </c>
    </row>
    <row r="194" spans="1:15" x14ac:dyDescent="0.25">
      <c r="A194">
        <v>193</v>
      </c>
      <c r="B194" s="3">
        <v>47484</v>
      </c>
      <c r="C194" s="1">
        <f>IF(A194&lt;=$U$6*12,$C$2,0)</f>
        <v>87757.157008879876</v>
      </c>
      <c r="D194" s="1">
        <f>F193*$U$5/12</f>
        <v>65990.603530941997</v>
      </c>
      <c r="E194" s="1">
        <f t="shared" si="27"/>
        <v>21766.55347793788</v>
      </c>
      <c r="F194" s="1">
        <f t="shared" si="28"/>
        <v>7897105.8702351013</v>
      </c>
      <c r="G194" s="5">
        <f t="shared" si="19"/>
        <v>0.21028941297648987</v>
      </c>
      <c r="H194" s="1">
        <f>$U$4*$U$9/12*POWER((1+$U$10),QUOTIENT(A194,12))</f>
        <v>54571.864709548398</v>
      </c>
      <c r="I194" s="4">
        <f t="shared" si="20"/>
        <v>0</v>
      </c>
      <c r="J194" s="4">
        <f t="shared" si="21"/>
        <v>0</v>
      </c>
      <c r="K194" s="4">
        <f t="shared" si="22"/>
        <v>0</v>
      </c>
      <c r="L194" s="4">
        <f t="shared" si="23"/>
        <v>53502.193640497309</v>
      </c>
      <c r="M194" s="4">
        <f t="shared" si="24"/>
        <v>97197.258552628191</v>
      </c>
      <c r="N194" s="7">
        <f t="shared" si="25"/>
        <v>47484</v>
      </c>
      <c r="O194" s="1">
        <f t="shared" si="26"/>
        <v>193</v>
      </c>
    </row>
    <row r="195" spans="1:15" x14ac:dyDescent="0.25">
      <c r="A195">
        <v>194</v>
      </c>
      <c r="B195" s="3">
        <v>47515</v>
      </c>
      <c r="C195" s="1">
        <f>IF(A195&lt;=$U$6*12,$C$2,0)</f>
        <v>87757.157008879876</v>
      </c>
      <c r="D195" s="1">
        <f>F194*$U$5/12</f>
        <v>65809.215585292506</v>
      </c>
      <c r="E195" s="1">
        <f t="shared" si="27"/>
        <v>21947.94142358737</v>
      </c>
      <c r="F195" s="1">
        <f t="shared" si="28"/>
        <v>7875157.9288115138</v>
      </c>
      <c r="G195" s="5">
        <f t="shared" ref="G195:G258" si="29">(10000000-F195)/10000000</f>
        <v>0.21248420711884861</v>
      </c>
      <c r="H195" s="1">
        <f>$U$4*$U$9/12*POWER((1+$U$10),QUOTIENT(A195,12))</f>
        <v>54571.864709548398</v>
      </c>
      <c r="I195" s="4">
        <f t="shared" ref="I195:I258" si="30">IF(C195&gt;0,IF($A195&gt;12*$R$15,0,($C195-$H195)*POWER((1+$U$7/12),(12*$R$15+1-$A195))),0)</f>
        <v>0</v>
      </c>
      <c r="J195" s="4">
        <f t="shared" ref="J195:J258" si="31">IF(C195&gt;0,IF($A195&gt;12*$R$16,0,($C195-$H195)*POWER((1+$U$7/12),(12*$R$16+1-$A195))),0)</f>
        <v>0</v>
      </c>
      <c r="K195" s="4">
        <f t="shared" ref="K195:K258" si="32">IF(C194&gt;0,IF($A195&gt;12*$R$17,0,($C195-$H195)*POWER((1+$U$7/12),(12*$R$17+1-$A195))),0)</f>
        <v>0</v>
      </c>
      <c r="L195" s="4">
        <f t="shared" ref="L195:L258" si="33">IF(C195&gt;0,IF($A195&gt;12*$R$18,0,($C195-$H195)*POWER((1+$U$7/12),(12*$R$18+1-$A195))),0)</f>
        <v>52972.468950987422</v>
      </c>
      <c r="M195" s="4">
        <f t="shared" ref="M195:M258" si="34">IF(C195&gt;0,IF($A195&gt;12*$R$19,0,($C195-$H195)*POWER((1+$U$7/12),(12*$R$19+1-$A195))),0)</f>
        <v>96234.909458047696</v>
      </c>
      <c r="N195" s="7">
        <f t="shared" ref="N195:N258" si="35">B195</f>
        <v>47515</v>
      </c>
      <c r="O195" s="1">
        <f t="shared" ref="O195:O258" si="36">A195</f>
        <v>194</v>
      </c>
    </row>
    <row r="196" spans="1:15" x14ac:dyDescent="0.25">
      <c r="A196">
        <v>195</v>
      </c>
      <c r="B196" s="3">
        <v>47543</v>
      </c>
      <c r="C196" s="1">
        <f>IF(A196&lt;=$U$6*12,$C$2,0)</f>
        <v>87757.157008879876</v>
      </c>
      <c r="D196" s="1">
        <f>F195*$U$5/12</f>
        <v>65626.316073429291</v>
      </c>
      <c r="E196" s="1">
        <f t="shared" ref="E196:E259" si="37">C196-D196</f>
        <v>22130.840935450586</v>
      </c>
      <c r="F196" s="1">
        <f t="shared" ref="F196:F259" si="38">$F195-E196</f>
        <v>7853027.0878760628</v>
      </c>
      <c r="G196" s="5">
        <f t="shared" si="29"/>
        <v>0.21469729121239373</v>
      </c>
      <c r="H196" s="1">
        <f>$U$4*$U$9/12*POWER((1+$U$10),QUOTIENT(A196,12))</f>
        <v>54571.864709548398</v>
      </c>
      <c r="I196" s="4">
        <f t="shared" si="30"/>
        <v>0</v>
      </c>
      <c r="J196" s="4">
        <f t="shared" si="31"/>
        <v>0</v>
      </c>
      <c r="K196" s="4">
        <f t="shared" si="32"/>
        <v>0</v>
      </c>
      <c r="L196" s="4">
        <f t="shared" si="33"/>
        <v>52447.989060383603</v>
      </c>
      <c r="M196" s="4">
        <f t="shared" si="34"/>
        <v>95282.088572324486</v>
      </c>
      <c r="N196" s="7">
        <f t="shared" si="35"/>
        <v>47543</v>
      </c>
      <c r="O196" s="1">
        <f t="shared" si="36"/>
        <v>195</v>
      </c>
    </row>
    <row r="197" spans="1:15" x14ac:dyDescent="0.25">
      <c r="A197">
        <v>196</v>
      </c>
      <c r="B197" s="3">
        <v>47574</v>
      </c>
      <c r="C197" s="1">
        <f>IF(A197&lt;=$U$6*12,$C$2,0)</f>
        <v>87757.157008879876</v>
      </c>
      <c r="D197" s="1">
        <f>F196*$U$5/12</f>
        <v>65441.892398967197</v>
      </c>
      <c r="E197" s="1">
        <f t="shared" si="37"/>
        <v>22315.26460991268</v>
      </c>
      <c r="F197" s="1">
        <f t="shared" si="38"/>
        <v>7830711.8232661504</v>
      </c>
      <c r="G197" s="5">
        <f t="shared" si="29"/>
        <v>0.21692881767338495</v>
      </c>
      <c r="H197" s="1">
        <f>$U$4*$U$9/12*POWER((1+$U$10),QUOTIENT(A197,12))</f>
        <v>54571.864709548398</v>
      </c>
      <c r="I197" s="4">
        <f t="shared" si="30"/>
        <v>0</v>
      </c>
      <c r="J197" s="4">
        <f t="shared" si="31"/>
        <v>0</v>
      </c>
      <c r="K197" s="4">
        <f t="shared" si="32"/>
        <v>0</v>
      </c>
      <c r="L197" s="4">
        <f t="shared" si="33"/>
        <v>51928.702039983757</v>
      </c>
      <c r="M197" s="4">
        <f t="shared" si="34"/>
        <v>94338.701556756903</v>
      </c>
      <c r="N197" s="7">
        <f t="shared" si="35"/>
        <v>47574</v>
      </c>
      <c r="O197" s="1">
        <f t="shared" si="36"/>
        <v>196</v>
      </c>
    </row>
    <row r="198" spans="1:15" x14ac:dyDescent="0.25">
      <c r="A198">
        <v>197</v>
      </c>
      <c r="B198" s="3">
        <v>47604</v>
      </c>
      <c r="C198" s="1">
        <f>IF(A198&lt;=$U$6*12,$C$2,0)</f>
        <v>87757.157008879876</v>
      </c>
      <c r="D198" s="1">
        <f>F197*$U$5/12</f>
        <v>65255.93186055126</v>
      </c>
      <c r="E198" s="1">
        <f t="shared" si="37"/>
        <v>22501.225148328616</v>
      </c>
      <c r="F198" s="1">
        <f t="shared" si="38"/>
        <v>7808210.5981178218</v>
      </c>
      <c r="G198" s="5">
        <f t="shared" si="29"/>
        <v>0.21917894018821782</v>
      </c>
      <c r="H198" s="1">
        <f>$U$4*$U$9/12*POWER((1+$U$10),QUOTIENT(A198,12))</f>
        <v>54571.864709548398</v>
      </c>
      <c r="I198" s="4">
        <f t="shared" si="30"/>
        <v>0</v>
      </c>
      <c r="J198" s="4">
        <f t="shared" si="31"/>
        <v>0</v>
      </c>
      <c r="K198" s="4">
        <f t="shared" si="32"/>
        <v>0</v>
      </c>
      <c r="L198" s="4">
        <f t="shared" si="33"/>
        <v>51414.556475231439</v>
      </c>
      <c r="M198" s="4">
        <f t="shared" si="34"/>
        <v>93404.655006689994</v>
      </c>
      <c r="N198" s="7">
        <f t="shared" si="35"/>
        <v>47604</v>
      </c>
      <c r="O198" s="1">
        <f t="shared" si="36"/>
        <v>197</v>
      </c>
    </row>
    <row r="199" spans="1:15" x14ac:dyDescent="0.25">
      <c r="A199">
        <v>198</v>
      </c>
      <c r="B199" s="3">
        <v>47635</v>
      </c>
      <c r="C199" s="1">
        <f>IF(A199&lt;=$U$6*12,$C$2,0)</f>
        <v>87757.157008879876</v>
      </c>
      <c r="D199" s="1">
        <f>F198*$U$5/12</f>
        <v>65068.421650981851</v>
      </c>
      <c r="E199" s="1">
        <f t="shared" si="37"/>
        <v>22688.735357898026</v>
      </c>
      <c r="F199" s="1">
        <f t="shared" si="38"/>
        <v>7785521.8627599236</v>
      </c>
      <c r="G199" s="5">
        <f t="shared" si="29"/>
        <v>0.22144781372400765</v>
      </c>
      <c r="H199" s="1">
        <f>$U$4*$U$9/12*POWER((1+$U$10),QUOTIENT(A199,12))</f>
        <v>54571.864709548398</v>
      </c>
      <c r="I199" s="4">
        <f t="shared" si="30"/>
        <v>0</v>
      </c>
      <c r="J199" s="4">
        <f t="shared" si="31"/>
        <v>0</v>
      </c>
      <c r="K199" s="4">
        <f t="shared" si="32"/>
        <v>0</v>
      </c>
      <c r="L199" s="4">
        <f t="shared" si="33"/>
        <v>50905.501460625186</v>
      </c>
      <c r="M199" s="4">
        <f t="shared" si="34"/>
        <v>92479.856442267293</v>
      </c>
      <c r="N199" s="7">
        <f t="shared" si="35"/>
        <v>47635</v>
      </c>
      <c r="O199" s="1">
        <f t="shared" si="36"/>
        <v>198</v>
      </c>
    </row>
    <row r="200" spans="1:15" x14ac:dyDescent="0.25">
      <c r="A200">
        <v>199</v>
      </c>
      <c r="B200" s="3">
        <v>47665</v>
      </c>
      <c r="C200" s="1">
        <f>IF(A200&lt;=$U$6*12,$C$2,0)</f>
        <v>87757.157008879876</v>
      </c>
      <c r="D200" s="1">
        <f>F199*$U$5/12</f>
        <v>64879.348856332705</v>
      </c>
      <c r="E200" s="1">
        <f t="shared" si="37"/>
        <v>22877.808152547172</v>
      </c>
      <c r="F200" s="1">
        <f t="shared" si="38"/>
        <v>7762644.0546073765</v>
      </c>
      <c r="G200" s="5">
        <f t="shared" si="29"/>
        <v>0.22373559453926237</v>
      </c>
      <c r="H200" s="1">
        <f>$U$4*$U$9/12*POWER((1+$U$10),QUOTIENT(A200,12))</f>
        <v>54571.864709548398</v>
      </c>
      <c r="I200" s="4">
        <f t="shared" si="30"/>
        <v>0</v>
      </c>
      <c r="J200" s="4">
        <f t="shared" si="31"/>
        <v>0</v>
      </c>
      <c r="K200" s="4">
        <f t="shared" si="32"/>
        <v>0</v>
      </c>
      <c r="L200" s="4">
        <f t="shared" si="33"/>
        <v>50401.486594678419</v>
      </c>
      <c r="M200" s="4">
        <f t="shared" si="34"/>
        <v>91564.214299274579</v>
      </c>
      <c r="N200" s="7">
        <f t="shared" si="35"/>
        <v>47665</v>
      </c>
      <c r="O200" s="1">
        <f t="shared" si="36"/>
        <v>199</v>
      </c>
    </row>
    <row r="201" spans="1:15" x14ac:dyDescent="0.25">
      <c r="A201">
        <v>200</v>
      </c>
      <c r="B201" s="3">
        <v>47696</v>
      </c>
      <c r="C201" s="1">
        <f>IF(A201&lt;=$U$6*12,$C$2,0)</f>
        <v>87757.157008879876</v>
      </c>
      <c r="D201" s="1">
        <f>F200*$U$5/12</f>
        <v>64688.700455061473</v>
      </c>
      <c r="E201" s="1">
        <f t="shared" si="37"/>
        <v>23068.456553818403</v>
      </c>
      <c r="F201" s="1">
        <f t="shared" si="38"/>
        <v>7739575.5980535578</v>
      </c>
      <c r="G201" s="5">
        <f t="shared" si="29"/>
        <v>0.22604244019464423</v>
      </c>
      <c r="H201" s="1">
        <f>$U$4*$U$9/12*POWER((1+$U$10),QUOTIENT(A201,12))</f>
        <v>54571.864709548398</v>
      </c>
      <c r="I201" s="4">
        <f t="shared" si="30"/>
        <v>0</v>
      </c>
      <c r="J201" s="4">
        <f t="shared" si="31"/>
        <v>0</v>
      </c>
      <c r="K201" s="4">
        <f t="shared" si="32"/>
        <v>0</v>
      </c>
      <c r="L201" s="4">
        <f t="shared" si="33"/>
        <v>49902.461974929116</v>
      </c>
      <c r="M201" s="4">
        <f t="shared" si="34"/>
        <v>90657.63792007383</v>
      </c>
      <c r="N201" s="7">
        <f t="shared" si="35"/>
        <v>47696</v>
      </c>
      <c r="O201" s="1">
        <f t="shared" si="36"/>
        <v>200</v>
      </c>
    </row>
    <row r="202" spans="1:15" x14ac:dyDescent="0.25">
      <c r="A202">
        <v>201</v>
      </c>
      <c r="B202" s="3">
        <v>47727</v>
      </c>
      <c r="C202" s="1">
        <f>IF(A202&lt;=$U$6*12,$C$2,0)</f>
        <v>87757.157008879876</v>
      </c>
      <c r="D202" s="1">
        <f>F201*$U$5/12</f>
        <v>64496.46331711299</v>
      </c>
      <c r="E202" s="1">
        <f t="shared" si="37"/>
        <v>23260.693691766886</v>
      </c>
      <c r="F202" s="1">
        <f t="shared" si="38"/>
        <v>7716314.904361791</v>
      </c>
      <c r="G202" s="5">
        <f t="shared" si="29"/>
        <v>0.2283685095638209</v>
      </c>
      <c r="H202" s="1">
        <f>$U$4*$U$9/12*POWER((1+$U$10),QUOTIENT(A202,12))</f>
        <v>54571.864709548398</v>
      </c>
      <c r="I202" s="4">
        <f t="shared" si="30"/>
        <v>0</v>
      </c>
      <c r="J202" s="4">
        <f t="shared" si="31"/>
        <v>0</v>
      </c>
      <c r="K202" s="4">
        <f t="shared" si="32"/>
        <v>0</v>
      </c>
      <c r="L202" s="4">
        <f t="shared" si="33"/>
        <v>49408.378192999124</v>
      </c>
      <c r="M202" s="4">
        <f t="shared" si="34"/>
        <v>89760.037544627558</v>
      </c>
      <c r="N202" s="7">
        <f t="shared" si="35"/>
        <v>47727</v>
      </c>
      <c r="O202" s="1">
        <f t="shared" si="36"/>
        <v>201</v>
      </c>
    </row>
    <row r="203" spans="1:15" x14ac:dyDescent="0.25">
      <c r="A203">
        <v>202</v>
      </c>
      <c r="B203" s="3">
        <v>47757</v>
      </c>
      <c r="C203" s="1">
        <f>IF(A203&lt;=$U$6*12,$C$2,0)</f>
        <v>87757.157008879876</v>
      </c>
      <c r="D203" s="1">
        <f>F202*$U$5/12</f>
        <v>64302.624203014922</v>
      </c>
      <c r="E203" s="1">
        <f t="shared" si="37"/>
        <v>23454.532805864954</v>
      </c>
      <c r="F203" s="1">
        <f t="shared" si="38"/>
        <v>7692860.3715559263</v>
      </c>
      <c r="G203" s="5">
        <f t="shared" si="29"/>
        <v>0.23071396284440737</v>
      </c>
      <c r="H203" s="1">
        <f>$U$4*$U$9/12*POWER((1+$U$10),QUOTIENT(A203,12))</f>
        <v>54571.864709548398</v>
      </c>
      <c r="I203" s="4">
        <f t="shared" si="30"/>
        <v>0</v>
      </c>
      <c r="J203" s="4">
        <f t="shared" si="31"/>
        <v>0</v>
      </c>
      <c r="K203" s="4">
        <f t="shared" si="32"/>
        <v>0</v>
      </c>
      <c r="L203" s="4">
        <f t="shared" si="33"/>
        <v>48919.18632970209</v>
      </c>
      <c r="M203" s="4">
        <f t="shared" si="34"/>
        <v>88871.324301611428</v>
      </c>
      <c r="N203" s="7">
        <f t="shared" si="35"/>
        <v>47757</v>
      </c>
      <c r="O203" s="1">
        <f t="shared" si="36"/>
        <v>202</v>
      </c>
    </row>
    <row r="204" spans="1:15" x14ac:dyDescent="0.25">
      <c r="A204">
        <v>203</v>
      </c>
      <c r="B204" s="3">
        <v>47788</v>
      </c>
      <c r="C204" s="1">
        <f>IF(A204&lt;=$U$6*12,$C$2,0)</f>
        <v>87757.157008879876</v>
      </c>
      <c r="D204" s="1">
        <f>F203*$U$5/12</f>
        <v>64107.169762966056</v>
      </c>
      <c r="E204" s="1">
        <f t="shared" si="37"/>
        <v>23649.987245913821</v>
      </c>
      <c r="F204" s="1">
        <f t="shared" si="38"/>
        <v>7669210.3843100127</v>
      </c>
      <c r="G204" s="5">
        <f t="shared" si="29"/>
        <v>0.23307896156899874</v>
      </c>
      <c r="H204" s="1">
        <f>$U$4*$U$9/12*POWER((1+$U$10),QUOTIENT(A204,12))</f>
        <v>54571.864709548398</v>
      </c>
      <c r="I204" s="4">
        <f t="shared" si="30"/>
        <v>0</v>
      </c>
      <c r="J204" s="4">
        <f t="shared" si="31"/>
        <v>0</v>
      </c>
      <c r="K204" s="4">
        <f t="shared" si="32"/>
        <v>0</v>
      </c>
      <c r="L204" s="4">
        <f t="shared" si="33"/>
        <v>48434.837950200104</v>
      </c>
      <c r="M204" s="4">
        <f t="shared" si="34"/>
        <v>87991.410199615289</v>
      </c>
      <c r="N204" s="7">
        <f t="shared" si="35"/>
        <v>47788</v>
      </c>
      <c r="O204" s="1">
        <f t="shared" si="36"/>
        <v>203</v>
      </c>
    </row>
    <row r="205" spans="1:15" x14ac:dyDescent="0.25">
      <c r="A205">
        <v>204</v>
      </c>
      <c r="B205" s="3">
        <v>47818</v>
      </c>
      <c r="C205" s="1">
        <f>IF(A205&lt;=$U$6*12,$C$2,0)</f>
        <v>87757.157008879876</v>
      </c>
      <c r="D205" s="1">
        <f>F204*$U$5/12</f>
        <v>63910.08653591678</v>
      </c>
      <c r="E205" s="1">
        <f t="shared" si="37"/>
        <v>23847.070472963096</v>
      </c>
      <c r="F205" s="1">
        <f t="shared" si="38"/>
        <v>7645363.3138370495</v>
      </c>
      <c r="G205" s="5">
        <f t="shared" si="29"/>
        <v>0.23546366861629506</v>
      </c>
      <c r="H205" s="1">
        <f>$U$4*$U$9/12*POWER((1+$U$10),QUOTIENT(A205,12))</f>
        <v>57300.457945025832</v>
      </c>
      <c r="I205" s="4">
        <f t="shared" si="30"/>
        <v>0</v>
      </c>
      <c r="J205" s="4">
        <f t="shared" si="31"/>
        <v>0</v>
      </c>
      <c r="K205" s="4">
        <f t="shared" si="32"/>
        <v>0</v>
      </c>
      <c r="L205" s="4">
        <f t="shared" si="33"/>
        <v>44012.25921452335</v>
      </c>
      <c r="M205" s="4">
        <f t="shared" si="34"/>
        <v>79956.926011371601</v>
      </c>
      <c r="N205" s="7">
        <f t="shared" si="35"/>
        <v>47818</v>
      </c>
      <c r="O205" s="1">
        <f t="shared" si="36"/>
        <v>204</v>
      </c>
    </row>
    <row r="206" spans="1:15" x14ac:dyDescent="0.25">
      <c r="A206">
        <v>205</v>
      </c>
      <c r="B206" s="3">
        <v>47849</v>
      </c>
      <c r="C206" s="1">
        <f>IF(A206&lt;=$U$6*12,$C$2,0)</f>
        <v>87757.157008879876</v>
      </c>
      <c r="D206" s="1">
        <f>F205*$U$5/12</f>
        <v>63711.360948642083</v>
      </c>
      <c r="E206" s="1">
        <f t="shared" si="37"/>
        <v>24045.796060237793</v>
      </c>
      <c r="F206" s="1">
        <f t="shared" si="38"/>
        <v>7621317.5177768115</v>
      </c>
      <c r="G206" s="5">
        <f t="shared" si="29"/>
        <v>0.23786824822231886</v>
      </c>
      <c r="H206" s="1">
        <f>$U$4*$U$9/12*POWER((1+$U$10),QUOTIENT(A206,12))</f>
        <v>57300.457945025832</v>
      </c>
      <c r="I206" s="4">
        <f t="shared" si="30"/>
        <v>0</v>
      </c>
      <c r="J206" s="4">
        <f t="shared" si="31"/>
        <v>0</v>
      </c>
      <c r="K206" s="4">
        <f t="shared" si="32"/>
        <v>0</v>
      </c>
      <c r="L206" s="4">
        <f t="shared" si="33"/>
        <v>43576.494271805292</v>
      </c>
      <c r="M206" s="4">
        <f t="shared" si="34"/>
        <v>79165.273278585737</v>
      </c>
      <c r="N206" s="7">
        <f t="shared" si="35"/>
        <v>47849</v>
      </c>
      <c r="O206" s="1">
        <f t="shared" si="36"/>
        <v>205</v>
      </c>
    </row>
    <row r="207" spans="1:15" x14ac:dyDescent="0.25">
      <c r="A207">
        <v>206</v>
      </c>
      <c r="B207" s="3">
        <v>47880</v>
      </c>
      <c r="C207" s="1">
        <f>IF(A207&lt;=$U$6*12,$C$2,0)</f>
        <v>87757.157008879876</v>
      </c>
      <c r="D207" s="1">
        <f>F206*$U$5/12</f>
        <v>63510.979314806762</v>
      </c>
      <c r="E207" s="1">
        <f t="shared" si="37"/>
        <v>24246.177694073114</v>
      </c>
      <c r="F207" s="1">
        <f t="shared" si="38"/>
        <v>7597071.3400827385</v>
      </c>
      <c r="G207" s="5">
        <f t="shared" si="29"/>
        <v>0.24029286599172614</v>
      </c>
      <c r="H207" s="1">
        <f>$U$4*$U$9/12*POWER((1+$U$10),QUOTIENT(A207,12))</f>
        <v>57300.457945025832</v>
      </c>
      <c r="I207" s="4">
        <f t="shared" si="30"/>
        <v>0</v>
      </c>
      <c r="J207" s="4">
        <f t="shared" si="31"/>
        <v>0</v>
      </c>
      <c r="K207" s="4">
        <f t="shared" si="32"/>
        <v>0</v>
      </c>
      <c r="L207" s="4">
        <f t="shared" si="33"/>
        <v>43145.043833470583</v>
      </c>
      <c r="M207" s="4">
        <f t="shared" si="34"/>
        <v>78381.458691669031</v>
      </c>
      <c r="N207" s="7">
        <f t="shared" si="35"/>
        <v>47880</v>
      </c>
      <c r="O207" s="1">
        <f t="shared" si="36"/>
        <v>206</v>
      </c>
    </row>
    <row r="208" spans="1:15" x14ac:dyDescent="0.25">
      <c r="A208">
        <v>207</v>
      </c>
      <c r="B208" s="3">
        <v>47908</v>
      </c>
      <c r="C208" s="1">
        <f>IF(A208&lt;=$U$6*12,$C$2,0)</f>
        <v>87757.157008879876</v>
      </c>
      <c r="D208" s="1">
        <f>F207*$U$5/12</f>
        <v>63308.927834022827</v>
      </c>
      <c r="E208" s="1">
        <f t="shared" si="37"/>
        <v>24448.22917485705</v>
      </c>
      <c r="F208" s="1">
        <f t="shared" si="38"/>
        <v>7572623.1109078815</v>
      </c>
      <c r="G208" s="5">
        <f t="shared" si="29"/>
        <v>0.24273768890921185</v>
      </c>
      <c r="H208" s="1">
        <f>$U$4*$U$9/12*POWER((1+$U$10),QUOTIENT(A208,12))</f>
        <v>57300.457945025832</v>
      </c>
      <c r="I208" s="4">
        <f t="shared" si="30"/>
        <v>0</v>
      </c>
      <c r="J208" s="4">
        <f t="shared" si="31"/>
        <v>0</v>
      </c>
      <c r="K208" s="4">
        <f t="shared" si="32"/>
        <v>0</v>
      </c>
      <c r="L208" s="4">
        <f t="shared" si="33"/>
        <v>42717.865181654051</v>
      </c>
      <c r="M208" s="4">
        <f t="shared" si="34"/>
        <v>77605.404645216884</v>
      </c>
      <c r="N208" s="7">
        <f t="shared" si="35"/>
        <v>47908</v>
      </c>
      <c r="O208" s="1">
        <f t="shared" si="36"/>
        <v>207</v>
      </c>
    </row>
    <row r="209" spans="1:15" x14ac:dyDescent="0.25">
      <c r="A209">
        <v>208</v>
      </c>
      <c r="B209" s="3">
        <v>47939</v>
      </c>
      <c r="C209" s="1">
        <f>IF(A209&lt;=$U$6*12,$C$2,0)</f>
        <v>87757.157008879876</v>
      </c>
      <c r="D209" s="1">
        <f>F208*$U$5/12</f>
        <v>63105.192590899016</v>
      </c>
      <c r="E209" s="1">
        <f t="shared" si="37"/>
        <v>24651.96441798086</v>
      </c>
      <c r="F209" s="1">
        <f t="shared" si="38"/>
        <v>7547971.1464899005</v>
      </c>
      <c r="G209" s="5">
        <f t="shared" si="29"/>
        <v>0.24520288535100995</v>
      </c>
      <c r="H209" s="1">
        <f>$U$4*$U$9/12*POWER((1+$U$10),QUOTIENT(A209,12))</f>
        <v>57300.457945025832</v>
      </c>
      <c r="I209" s="4">
        <f t="shared" si="30"/>
        <v>0</v>
      </c>
      <c r="J209" s="4">
        <f t="shared" si="31"/>
        <v>0</v>
      </c>
      <c r="K209" s="4">
        <f t="shared" si="32"/>
        <v>0</v>
      </c>
      <c r="L209" s="4">
        <f t="shared" si="33"/>
        <v>42294.916021439654</v>
      </c>
      <c r="M209" s="4">
        <f t="shared" si="34"/>
        <v>76837.034302194908</v>
      </c>
      <c r="N209" s="7">
        <f t="shared" si="35"/>
        <v>47939</v>
      </c>
      <c r="O209" s="1">
        <f t="shared" si="36"/>
        <v>208</v>
      </c>
    </row>
    <row r="210" spans="1:15" x14ac:dyDescent="0.25">
      <c r="A210">
        <v>209</v>
      </c>
      <c r="B210" s="3">
        <v>47969</v>
      </c>
      <c r="C210" s="1">
        <f>IF(A210&lt;=$U$6*12,$C$2,0)</f>
        <v>87757.157008879876</v>
      </c>
      <c r="D210" s="1">
        <f>F209*$U$5/12</f>
        <v>62899.759554082506</v>
      </c>
      <c r="E210" s="1">
        <f t="shared" si="37"/>
        <v>24857.39745479737</v>
      </c>
      <c r="F210" s="1">
        <f t="shared" si="38"/>
        <v>7523113.7490351032</v>
      </c>
      <c r="G210" s="5">
        <f t="shared" si="29"/>
        <v>0.24768862509648967</v>
      </c>
      <c r="H210" s="1">
        <f>$U$4*$U$9/12*POWER((1+$U$10),QUOTIENT(A210,12))</f>
        <v>57300.457945025832</v>
      </c>
      <c r="I210" s="4">
        <f t="shared" si="30"/>
        <v>0</v>
      </c>
      <c r="J210" s="4">
        <f t="shared" si="31"/>
        <v>0</v>
      </c>
      <c r="K210" s="4">
        <f t="shared" si="32"/>
        <v>0</v>
      </c>
      <c r="L210" s="4">
        <f t="shared" si="33"/>
        <v>41876.154476672928</v>
      </c>
      <c r="M210" s="4">
        <f t="shared" si="34"/>
        <v>76076.271586331597</v>
      </c>
      <c r="N210" s="7">
        <f t="shared" si="35"/>
        <v>47969</v>
      </c>
      <c r="O210" s="1">
        <f t="shared" si="36"/>
        <v>209</v>
      </c>
    </row>
    <row r="211" spans="1:15" x14ac:dyDescent="0.25">
      <c r="A211">
        <v>210</v>
      </c>
      <c r="B211" s="3">
        <v>48000</v>
      </c>
      <c r="C211" s="1">
        <f>IF(A211&lt;=$U$6*12,$C$2,0)</f>
        <v>87757.157008879876</v>
      </c>
      <c r="D211" s="1">
        <f>F210*$U$5/12</f>
        <v>62692.614575292529</v>
      </c>
      <c r="E211" s="1">
        <f t="shared" si="37"/>
        <v>25064.542433587347</v>
      </c>
      <c r="F211" s="1">
        <f t="shared" si="38"/>
        <v>7498049.2066015163</v>
      </c>
      <c r="G211" s="5">
        <f t="shared" si="29"/>
        <v>0.25019507933984836</v>
      </c>
      <c r="H211" s="1">
        <f>$U$4*$U$9/12*POWER((1+$U$10),QUOTIENT(A211,12))</f>
        <v>57300.457945025832</v>
      </c>
      <c r="I211" s="4">
        <f t="shared" si="30"/>
        <v>0</v>
      </c>
      <c r="J211" s="4">
        <f t="shared" si="31"/>
        <v>0</v>
      </c>
      <c r="K211" s="4">
        <f t="shared" si="32"/>
        <v>0</v>
      </c>
      <c r="L211" s="4">
        <f t="shared" si="33"/>
        <v>41461.539085814766</v>
      </c>
      <c r="M211" s="4">
        <f t="shared" si="34"/>
        <v>75323.041174585742</v>
      </c>
      <c r="N211" s="7">
        <f t="shared" si="35"/>
        <v>48000</v>
      </c>
      <c r="O211" s="1">
        <f t="shared" si="36"/>
        <v>210</v>
      </c>
    </row>
    <row r="212" spans="1:15" x14ac:dyDescent="0.25">
      <c r="A212">
        <v>211</v>
      </c>
      <c r="B212" s="3">
        <v>48030</v>
      </c>
      <c r="C212" s="1">
        <f>IF(A212&lt;=$U$6*12,$C$2,0)</f>
        <v>87757.157008879876</v>
      </c>
      <c r="D212" s="1">
        <f>F211*$U$5/12</f>
        <v>62483.743388345967</v>
      </c>
      <c r="E212" s="1">
        <f t="shared" si="37"/>
        <v>25273.413620533909</v>
      </c>
      <c r="F212" s="1">
        <f t="shared" si="38"/>
        <v>7472775.792980982</v>
      </c>
      <c r="G212" s="5">
        <f t="shared" si="29"/>
        <v>0.25272242070190182</v>
      </c>
      <c r="H212" s="1">
        <f>$U$4*$U$9/12*POWER((1+$U$10),QUOTIENT(A212,12))</f>
        <v>57300.457945025832</v>
      </c>
      <c r="I212" s="4">
        <f t="shared" si="30"/>
        <v>0</v>
      </c>
      <c r="J212" s="4">
        <f t="shared" si="31"/>
        <v>0</v>
      </c>
      <c r="K212" s="4">
        <f t="shared" si="32"/>
        <v>0</v>
      </c>
      <c r="L212" s="4">
        <f t="shared" si="33"/>
        <v>41051.028797836414</v>
      </c>
      <c r="M212" s="4">
        <f t="shared" si="34"/>
        <v>74577.268489688868</v>
      </c>
      <c r="N212" s="7">
        <f t="shared" si="35"/>
        <v>48030</v>
      </c>
      <c r="O212" s="1">
        <f t="shared" si="36"/>
        <v>211</v>
      </c>
    </row>
    <row r="213" spans="1:15" x14ac:dyDescent="0.25">
      <c r="A213">
        <v>212</v>
      </c>
      <c r="B213" s="3">
        <v>48061</v>
      </c>
      <c r="C213" s="1">
        <f>IF(A213&lt;=$U$6*12,$C$2,0)</f>
        <v>87757.157008879876</v>
      </c>
      <c r="D213" s="1">
        <f>F212*$U$5/12</f>
        <v>62273.131608174852</v>
      </c>
      <c r="E213" s="1">
        <f t="shared" si="37"/>
        <v>25484.025400705024</v>
      </c>
      <c r="F213" s="1">
        <f t="shared" si="38"/>
        <v>7447291.7675802773</v>
      </c>
      <c r="G213" s="5">
        <f t="shared" si="29"/>
        <v>0.25527082324197226</v>
      </c>
      <c r="H213" s="1">
        <f>$U$4*$U$9/12*POWER((1+$U$10),QUOTIENT(A213,12))</f>
        <v>57300.457945025832</v>
      </c>
      <c r="I213" s="4">
        <f t="shared" si="30"/>
        <v>0</v>
      </c>
      <c r="J213" s="4">
        <f t="shared" si="31"/>
        <v>0</v>
      </c>
      <c r="K213" s="4">
        <f t="shared" si="32"/>
        <v>0</v>
      </c>
      <c r="L213" s="4">
        <f t="shared" si="33"/>
        <v>40644.582968154857</v>
      </c>
      <c r="M213" s="4">
        <f t="shared" si="34"/>
        <v>73838.879692761257</v>
      </c>
      <c r="N213" s="7">
        <f t="shared" si="35"/>
        <v>48061</v>
      </c>
      <c r="O213" s="1">
        <f t="shared" si="36"/>
        <v>212</v>
      </c>
    </row>
    <row r="214" spans="1:15" x14ac:dyDescent="0.25">
      <c r="A214">
        <v>213</v>
      </c>
      <c r="B214" s="3">
        <v>48092</v>
      </c>
      <c r="C214" s="1">
        <f>IF(A214&lt;=$U$6*12,$C$2,0)</f>
        <v>87757.157008879876</v>
      </c>
      <c r="D214" s="1">
        <f>F213*$U$5/12</f>
        <v>62060.764729835646</v>
      </c>
      <c r="E214" s="1">
        <f t="shared" si="37"/>
        <v>25696.39227904423</v>
      </c>
      <c r="F214" s="1">
        <f t="shared" si="38"/>
        <v>7421595.3753012335</v>
      </c>
      <c r="G214" s="5">
        <f t="shared" si="29"/>
        <v>0.25784046246987663</v>
      </c>
      <c r="H214" s="1">
        <f>$U$4*$U$9/12*POWER((1+$U$10),QUOTIENT(A214,12))</f>
        <v>57300.457945025832</v>
      </c>
      <c r="I214" s="4">
        <f t="shared" si="30"/>
        <v>0</v>
      </c>
      <c r="J214" s="4">
        <f t="shared" si="31"/>
        <v>0</v>
      </c>
      <c r="K214" s="4">
        <f t="shared" si="32"/>
        <v>0</v>
      </c>
      <c r="L214" s="4">
        <f t="shared" si="33"/>
        <v>40242.161354608768</v>
      </c>
      <c r="M214" s="4">
        <f t="shared" si="34"/>
        <v>73107.80167600124</v>
      </c>
      <c r="N214" s="7">
        <f t="shared" si="35"/>
        <v>48092</v>
      </c>
      <c r="O214" s="1">
        <f t="shared" si="36"/>
        <v>213</v>
      </c>
    </row>
    <row r="215" spans="1:15" x14ac:dyDescent="0.25">
      <c r="A215">
        <v>214</v>
      </c>
      <c r="B215" s="3">
        <v>48122</v>
      </c>
      <c r="C215" s="1">
        <f>IF(A215&lt;=$U$6*12,$C$2,0)</f>
        <v>87757.157008879876</v>
      </c>
      <c r="D215" s="1">
        <f>F214*$U$5/12</f>
        <v>61846.628127510281</v>
      </c>
      <c r="E215" s="1">
        <f t="shared" si="37"/>
        <v>25910.528881369595</v>
      </c>
      <c r="F215" s="1">
        <f t="shared" si="38"/>
        <v>7395684.8464198643</v>
      </c>
      <c r="G215" s="5">
        <f t="shared" si="29"/>
        <v>0.26043151535801357</v>
      </c>
      <c r="H215" s="1">
        <f>$U$4*$U$9/12*POWER((1+$U$10),QUOTIENT(A215,12))</f>
        <v>57300.457945025832</v>
      </c>
      <c r="I215" s="4">
        <f t="shared" si="30"/>
        <v>0</v>
      </c>
      <c r="J215" s="4">
        <f t="shared" si="31"/>
        <v>0</v>
      </c>
      <c r="K215" s="4">
        <f t="shared" si="32"/>
        <v>0</v>
      </c>
      <c r="L215" s="4">
        <f t="shared" si="33"/>
        <v>39843.724113474025</v>
      </c>
      <c r="M215" s="4">
        <f t="shared" si="34"/>
        <v>72383.96205544674</v>
      </c>
      <c r="N215" s="7">
        <f t="shared" si="35"/>
        <v>48122</v>
      </c>
      <c r="O215" s="1">
        <f t="shared" si="36"/>
        <v>214</v>
      </c>
    </row>
    <row r="216" spans="1:15" x14ac:dyDescent="0.25">
      <c r="A216">
        <v>215</v>
      </c>
      <c r="B216" s="3">
        <v>48153</v>
      </c>
      <c r="C216" s="1">
        <f>IF(A216&lt;=$U$6*12,$C$2,0)</f>
        <v>87757.157008879876</v>
      </c>
      <c r="D216" s="1">
        <f>F215*$U$5/12</f>
        <v>61630.707053498867</v>
      </c>
      <c r="E216" s="1">
        <f t="shared" si="37"/>
        <v>26126.449955381009</v>
      </c>
      <c r="F216" s="1">
        <f t="shared" si="38"/>
        <v>7369558.3964644829</v>
      </c>
      <c r="G216" s="5">
        <f t="shared" si="29"/>
        <v>0.26304416035355171</v>
      </c>
      <c r="H216" s="1">
        <f>$U$4*$U$9/12*POWER((1+$U$10),QUOTIENT(A216,12))</f>
        <v>57300.457945025832</v>
      </c>
      <c r="I216" s="4">
        <f t="shared" si="30"/>
        <v>0</v>
      </c>
      <c r="J216" s="4">
        <f t="shared" si="31"/>
        <v>0</v>
      </c>
      <c r="K216" s="4">
        <f t="shared" si="32"/>
        <v>0</v>
      </c>
      <c r="L216" s="4">
        <f t="shared" si="33"/>
        <v>39449.231795518848</v>
      </c>
      <c r="M216" s="4">
        <f t="shared" si="34"/>
        <v>71667.289163808673</v>
      </c>
      <c r="N216" s="7">
        <f t="shared" si="35"/>
        <v>48153</v>
      </c>
      <c r="O216" s="1">
        <f t="shared" si="36"/>
        <v>215</v>
      </c>
    </row>
    <row r="217" spans="1:15" x14ac:dyDescent="0.25">
      <c r="A217">
        <v>216</v>
      </c>
      <c r="B217" s="3">
        <v>48183</v>
      </c>
      <c r="C217" s="1">
        <f>IF(A217&lt;=$U$6*12,$C$2,0)</f>
        <v>87757.157008879876</v>
      </c>
      <c r="D217" s="1">
        <f>F216*$U$5/12</f>
        <v>61412.986637204034</v>
      </c>
      <c r="E217" s="1">
        <f t="shared" si="37"/>
        <v>26344.170371675842</v>
      </c>
      <c r="F217" s="1">
        <f t="shared" si="38"/>
        <v>7343214.226092807</v>
      </c>
      <c r="G217" s="5">
        <f t="shared" si="29"/>
        <v>0.26567857739071932</v>
      </c>
      <c r="H217" s="1">
        <f>$U$4*$U$9/12*POWER((1+$U$10),QUOTIENT(A217,12))</f>
        <v>60165.480842277117</v>
      </c>
      <c r="I217" s="4">
        <f t="shared" si="30"/>
        <v>0</v>
      </c>
      <c r="J217" s="4">
        <f t="shared" si="31"/>
        <v>0</v>
      </c>
      <c r="K217" s="4">
        <f t="shared" si="32"/>
        <v>0</v>
      </c>
      <c r="L217" s="4">
        <f t="shared" si="33"/>
        <v>35384.448312205852</v>
      </c>
      <c r="M217" s="4">
        <f t="shared" si="34"/>
        <v>64282.810429296085</v>
      </c>
      <c r="N217" s="7">
        <f t="shared" si="35"/>
        <v>48183</v>
      </c>
      <c r="O217" s="1">
        <f t="shared" si="36"/>
        <v>216</v>
      </c>
    </row>
    <row r="218" spans="1:15" x14ac:dyDescent="0.25">
      <c r="A218">
        <v>217</v>
      </c>
      <c r="B218" s="3">
        <v>48214</v>
      </c>
      <c r="C218" s="1">
        <f>IF(A218&lt;=$U$6*12,$C$2,0)</f>
        <v>87757.157008879876</v>
      </c>
      <c r="D218" s="1">
        <f>F217*$U$5/12</f>
        <v>61193.451884106733</v>
      </c>
      <c r="E218" s="1">
        <f t="shared" si="37"/>
        <v>26563.705124773143</v>
      </c>
      <c r="F218" s="1">
        <f t="shared" si="38"/>
        <v>7316650.5209680339</v>
      </c>
      <c r="G218" s="5">
        <f t="shared" si="29"/>
        <v>0.26833494790319662</v>
      </c>
      <c r="H218" s="1">
        <f>$U$4*$U$9/12*POWER((1+$U$10),QUOTIENT(A218,12))</f>
        <v>60165.480842277117</v>
      </c>
      <c r="I218" s="4">
        <f t="shared" si="30"/>
        <v>0</v>
      </c>
      <c r="J218" s="4">
        <f t="shared" si="31"/>
        <v>0</v>
      </c>
      <c r="K218" s="4">
        <f t="shared" si="32"/>
        <v>0</v>
      </c>
      <c r="L218" s="4">
        <f t="shared" si="33"/>
        <v>35034.107239807767</v>
      </c>
      <c r="M218" s="4">
        <f t="shared" si="34"/>
        <v>63646.346959699105</v>
      </c>
      <c r="N218" s="7">
        <f t="shared" si="35"/>
        <v>48214</v>
      </c>
      <c r="O218" s="1">
        <f t="shared" si="36"/>
        <v>217</v>
      </c>
    </row>
    <row r="219" spans="1:15" x14ac:dyDescent="0.25">
      <c r="A219">
        <v>218</v>
      </c>
      <c r="B219" s="3">
        <v>48245</v>
      </c>
      <c r="C219" s="1">
        <f>IF(A219&lt;=$U$6*12,$C$2,0)</f>
        <v>87757.157008879876</v>
      </c>
      <c r="D219" s="1">
        <f>F218*$U$5/12</f>
        <v>60972.087674733622</v>
      </c>
      <c r="E219" s="1">
        <f t="shared" si="37"/>
        <v>26785.069334146254</v>
      </c>
      <c r="F219" s="1">
        <f t="shared" si="38"/>
        <v>7289865.4516338874</v>
      </c>
      <c r="G219" s="5">
        <f t="shared" si="29"/>
        <v>0.27101345483661127</v>
      </c>
      <c r="H219" s="1">
        <f>$U$4*$U$9/12*POWER((1+$U$10),QUOTIENT(A219,12))</f>
        <v>60165.480842277117</v>
      </c>
      <c r="I219" s="4">
        <f t="shared" si="30"/>
        <v>0</v>
      </c>
      <c r="J219" s="4">
        <f t="shared" si="31"/>
        <v>0</v>
      </c>
      <c r="K219" s="4">
        <f t="shared" si="32"/>
        <v>0</v>
      </c>
      <c r="L219" s="4">
        <f t="shared" si="33"/>
        <v>34687.234890898777</v>
      </c>
      <c r="M219" s="4">
        <f t="shared" si="34"/>
        <v>63016.185108612975</v>
      </c>
      <c r="N219" s="7">
        <f t="shared" si="35"/>
        <v>48245</v>
      </c>
      <c r="O219" s="1">
        <f t="shared" si="36"/>
        <v>218</v>
      </c>
    </row>
    <row r="220" spans="1:15" x14ac:dyDescent="0.25">
      <c r="A220">
        <v>219</v>
      </c>
      <c r="B220" s="3">
        <v>48274</v>
      </c>
      <c r="C220" s="1">
        <f>IF(A220&lt;=$U$6*12,$C$2,0)</f>
        <v>87757.157008879876</v>
      </c>
      <c r="D220" s="1">
        <f>F219*$U$5/12</f>
        <v>60748.878763615736</v>
      </c>
      <c r="E220" s="1">
        <f t="shared" si="37"/>
        <v>27008.27824526414</v>
      </c>
      <c r="F220" s="1">
        <f t="shared" si="38"/>
        <v>7262857.1733886236</v>
      </c>
      <c r="G220" s="5">
        <f t="shared" si="29"/>
        <v>0.27371428266113762</v>
      </c>
      <c r="H220" s="1">
        <f>$U$4*$U$9/12*POWER((1+$U$10),QUOTIENT(A220,12))</f>
        <v>60165.480842277117</v>
      </c>
      <c r="I220" s="4">
        <f t="shared" si="30"/>
        <v>0</v>
      </c>
      <c r="J220" s="4">
        <f t="shared" si="31"/>
        <v>0</v>
      </c>
      <c r="K220" s="4">
        <f t="shared" si="32"/>
        <v>0</v>
      </c>
      <c r="L220" s="4">
        <f t="shared" si="33"/>
        <v>34343.796921681962</v>
      </c>
      <c r="M220" s="4">
        <f t="shared" si="34"/>
        <v>62392.262483775237</v>
      </c>
      <c r="N220" s="7">
        <f t="shared" si="35"/>
        <v>48274</v>
      </c>
      <c r="O220" s="1">
        <f t="shared" si="36"/>
        <v>219</v>
      </c>
    </row>
    <row r="221" spans="1:15" x14ac:dyDescent="0.25">
      <c r="A221">
        <v>220</v>
      </c>
      <c r="B221" s="3">
        <v>48305</v>
      </c>
      <c r="C221" s="1">
        <f>IF(A221&lt;=$U$6*12,$C$2,0)</f>
        <v>87757.157008879876</v>
      </c>
      <c r="D221" s="1">
        <f>F220*$U$5/12</f>
        <v>60523.80977823853</v>
      </c>
      <c r="E221" s="1">
        <f t="shared" si="37"/>
        <v>27233.347230641346</v>
      </c>
      <c r="F221" s="1">
        <f t="shared" si="38"/>
        <v>7235623.8261579825</v>
      </c>
      <c r="G221" s="5">
        <f t="shared" si="29"/>
        <v>0.27643761738420175</v>
      </c>
      <c r="H221" s="1">
        <f>$U$4*$U$9/12*POWER((1+$U$10),QUOTIENT(A221,12))</f>
        <v>60165.480842277117</v>
      </c>
      <c r="I221" s="4">
        <f t="shared" si="30"/>
        <v>0</v>
      </c>
      <c r="J221" s="4">
        <f t="shared" si="31"/>
        <v>0</v>
      </c>
      <c r="K221" s="4">
        <f t="shared" si="32"/>
        <v>0</v>
      </c>
      <c r="L221" s="4">
        <f t="shared" si="33"/>
        <v>34003.759328397973</v>
      </c>
      <c r="M221" s="4">
        <f t="shared" si="34"/>
        <v>61774.51731066854</v>
      </c>
      <c r="N221" s="7">
        <f t="shared" si="35"/>
        <v>48305</v>
      </c>
      <c r="O221" s="1">
        <f t="shared" si="36"/>
        <v>220</v>
      </c>
    </row>
    <row r="222" spans="1:15" x14ac:dyDescent="0.25">
      <c r="A222">
        <v>221</v>
      </c>
      <c r="B222" s="3">
        <v>48335</v>
      </c>
      <c r="C222" s="1">
        <f>IF(A222&lt;=$U$6*12,$C$2,0)</f>
        <v>87757.157008879876</v>
      </c>
      <c r="D222" s="1">
        <f>F221*$U$5/12</f>
        <v>60296.865217983192</v>
      </c>
      <c r="E222" s="1">
        <f t="shared" si="37"/>
        <v>27460.291790896685</v>
      </c>
      <c r="F222" s="1">
        <f t="shared" si="38"/>
        <v>7208163.5343670854</v>
      </c>
      <c r="G222" s="5">
        <f t="shared" si="29"/>
        <v>0.27918364656329148</v>
      </c>
      <c r="H222" s="1">
        <f>$U$4*$U$9/12*POWER((1+$U$10),QUOTIENT(A222,12))</f>
        <v>60165.480842277117</v>
      </c>
      <c r="I222" s="4">
        <f t="shared" si="30"/>
        <v>0</v>
      </c>
      <c r="J222" s="4">
        <f t="shared" si="31"/>
        <v>0</v>
      </c>
      <c r="K222" s="4">
        <f t="shared" si="32"/>
        <v>0</v>
      </c>
      <c r="L222" s="4">
        <f t="shared" si="33"/>
        <v>33667.08844395839</v>
      </c>
      <c r="M222" s="4">
        <f t="shared" si="34"/>
        <v>61162.88842640449</v>
      </c>
      <c r="N222" s="7">
        <f t="shared" si="35"/>
        <v>48335</v>
      </c>
      <c r="O222" s="1">
        <f t="shared" si="36"/>
        <v>221</v>
      </c>
    </row>
    <row r="223" spans="1:15" x14ac:dyDescent="0.25">
      <c r="A223">
        <v>222</v>
      </c>
      <c r="B223" s="3">
        <v>48366</v>
      </c>
      <c r="C223" s="1">
        <f>IF(A223&lt;=$U$6*12,$C$2,0)</f>
        <v>87757.157008879876</v>
      </c>
      <c r="D223" s="1">
        <f>F222*$U$5/12</f>
        <v>60068.029453059047</v>
      </c>
      <c r="E223" s="1">
        <f t="shared" si="37"/>
        <v>27689.127555820829</v>
      </c>
      <c r="F223" s="1">
        <f t="shared" si="38"/>
        <v>7180474.4068112643</v>
      </c>
      <c r="G223" s="5">
        <f t="shared" si="29"/>
        <v>0.28195255931887359</v>
      </c>
      <c r="H223" s="1">
        <f>$U$4*$U$9/12*POWER((1+$U$10),QUOTIENT(A223,12))</f>
        <v>60165.480842277117</v>
      </c>
      <c r="I223" s="4">
        <f t="shared" si="30"/>
        <v>0</v>
      </c>
      <c r="J223" s="4">
        <f t="shared" si="31"/>
        <v>0</v>
      </c>
      <c r="K223" s="4">
        <f t="shared" si="32"/>
        <v>0</v>
      </c>
      <c r="L223" s="4">
        <f t="shared" si="33"/>
        <v>33333.750934612268</v>
      </c>
      <c r="M223" s="4">
        <f t="shared" si="34"/>
        <v>60557.315273667795</v>
      </c>
      <c r="N223" s="7">
        <f t="shared" si="35"/>
        <v>48366</v>
      </c>
      <c r="O223" s="1">
        <f t="shared" si="36"/>
        <v>222</v>
      </c>
    </row>
    <row r="224" spans="1:15" x14ac:dyDescent="0.25">
      <c r="A224">
        <v>223</v>
      </c>
      <c r="B224" s="3">
        <v>48396</v>
      </c>
      <c r="C224" s="1">
        <f>IF(A224&lt;=$U$6*12,$C$2,0)</f>
        <v>87757.157008879876</v>
      </c>
      <c r="D224" s="1">
        <f>F223*$U$5/12</f>
        <v>59837.286723427205</v>
      </c>
      <c r="E224" s="1">
        <f t="shared" si="37"/>
        <v>27919.870285452671</v>
      </c>
      <c r="F224" s="1">
        <f t="shared" si="38"/>
        <v>7152554.536525812</v>
      </c>
      <c r="G224" s="5">
        <f t="shared" si="29"/>
        <v>0.2847445463474188</v>
      </c>
      <c r="H224" s="1">
        <f>$U$4*$U$9/12*POWER((1+$U$10),QUOTIENT(A224,12))</f>
        <v>60165.480842277117</v>
      </c>
      <c r="I224" s="4">
        <f t="shared" si="30"/>
        <v>0</v>
      </c>
      <c r="J224" s="4">
        <f t="shared" si="31"/>
        <v>0</v>
      </c>
      <c r="K224" s="4">
        <f t="shared" si="32"/>
        <v>0</v>
      </c>
      <c r="L224" s="4">
        <f t="shared" si="33"/>
        <v>33003.713796645818</v>
      </c>
      <c r="M224" s="4">
        <f t="shared" si="34"/>
        <v>59957.737894720609</v>
      </c>
      <c r="N224" s="7">
        <f t="shared" si="35"/>
        <v>48396</v>
      </c>
      <c r="O224" s="1">
        <f t="shared" si="36"/>
        <v>223</v>
      </c>
    </row>
    <row r="225" spans="1:15" x14ac:dyDescent="0.25">
      <c r="A225">
        <v>224</v>
      </c>
      <c r="B225" s="3">
        <v>48427</v>
      </c>
      <c r="C225" s="1">
        <f>IF(A225&lt;=$U$6*12,$C$2,0)</f>
        <v>87757.157008879876</v>
      </c>
      <c r="D225" s="1">
        <f>F224*$U$5/12</f>
        <v>59604.621137715098</v>
      </c>
      <c r="E225" s="1">
        <f t="shared" si="37"/>
        <v>28152.535871164779</v>
      </c>
      <c r="F225" s="1">
        <f t="shared" si="38"/>
        <v>7124402.0006546471</v>
      </c>
      <c r="G225" s="5">
        <f t="shared" si="29"/>
        <v>0.28755979993453529</v>
      </c>
      <c r="H225" s="1">
        <f>$U$4*$U$9/12*POWER((1+$U$10),QUOTIENT(A225,12))</f>
        <v>60165.480842277117</v>
      </c>
      <c r="I225" s="4">
        <f t="shared" si="30"/>
        <v>0</v>
      </c>
      <c r="J225" s="4">
        <f t="shared" si="31"/>
        <v>0</v>
      </c>
      <c r="K225" s="4">
        <f t="shared" si="32"/>
        <v>0</v>
      </c>
      <c r="L225" s="4">
        <f t="shared" si="33"/>
        <v>32676.944353114668</v>
      </c>
      <c r="M225" s="4">
        <f t="shared" si="34"/>
        <v>59364.096925465936</v>
      </c>
      <c r="N225" s="7">
        <f t="shared" si="35"/>
        <v>48427</v>
      </c>
      <c r="O225" s="1">
        <f t="shared" si="36"/>
        <v>224</v>
      </c>
    </row>
    <row r="226" spans="1:15" x14ac:dyDescent="0.25">
      <c r="A226">
        <v>225</v>
      </c>
      <c r="B226" s="3">
        <v>48458</v>
      </c>
      <c r="C226" s="1">
        <f>IF(A226&lt;=$U$6*12,$C$2,0)</f>
        <v>87757.157008879876</v>
      </c>
      <c r="D226" s="1">
        <f>F225*$U$5/12</f>
        <v>59370.016672122059</v>
      </c>
      <c r="E226" s="1">
        <f t="shared" si="37"/>
        <v>28387.140336757817</v>
      </c>
      <c r="F226" s="1">
        <f t="shared" si="38"/>
        <v>7096014.8603178896</v>
      </c>
      <c r="G226" s="5">
        <f t="shared" si="29"/>
        <v>0.29039851396821104</v>
      </c>
      <c r="H226" s="1">
        <f>$U$4*$U$9/12*POWER((1+$U$10),QUOTIENT(A226,12))</f>
        <v>60165.480842277117</v>
      </c>
      <c r="I226" s="4">
        <f t="shared" si="30"/>
        <v>0</v>
      </c>
      <c r="J226" s="4">
        <f t="shared" si="31"/>
        <v>0</v>
      </c>
      <c r="K226" s="4">
        <f t="shared" si="32"/>
        <v>0</v>
      </c>
      <c r="L226" s="4">
        <f t="shared" si="33"/>
        <v>32353.41025060858</v>
      </c>
      <c r="M226" s="4">
        <f t="shared" si="34"/>
        <v>58776.333589570233</v>
      </c>
      <c r="N226" s="7">
        <f t="shared" si="35"/>
        <v>48458</v>
      </c>
      <c r="O226" s="1">
        <f t="shared" si="36"/>
        <v>225</v>
      </c>
    </row>
    <row r="227" spans="1:15" x14ac:dyDescent="0.25">
      <c r="A227">
        <v>226</v>
      </c>
      <c r="B227" s="3">
        <v>48488</v>
      </c>
      <c r="C227" s="1">
        <f>IF(A227&lt;=$U$6*12,$C$2,0)</f>
        <v>87757.157008879876</v>
      </c>
      <c r="D227" s="1">
        <f>F226*$U$5/12</f>
        <v>59133.457169315749</v>
      </c>
      <c r="E227" s="1">
        <f t="shared" si="37"/>
        <v>28623.699839564128</v>
      </c>
      <c r="F227" s="1">
        <f t="shared" si="38"/>
        <v>7067391.1604783256</v>
      </c>
      <c r="G227" s="5">
        <f t="shared" si="29"/>
        <v>0.29326088395216743</v>
      </c>
      <c r="H227" s="1">
        <f>$U$4*$U$9/12*POWER((1+$U$10),QUOTIENT(A227,12))</f>
        <v>60165.480842277117</v>
      </c>
      <c r="I227" s="4">
        <f t="shared" si="30"/>
        <v>0</v>
      </c>
      <c r="J227" s="4">
        <f t="shared" si="31"/>
        <v>0</v>
      </c>
      <c r="K227" s="4">
        <f t="shared" si="32"/>
        <v>0</v>
      </c>
      <c r="L227" s="4">
        <f t="shared" si="33"/>
        <v>32033.07945604809</v>
      </c>
      <c r="M227" s="4">
        <f t="shared" si="34"/>
        <v>58194.389692643796</v>
      </c>
      <c r="N227" s="7">
        <f t="shared" si="35"/>
        <v>48488</v>
      </c>
      <c r="O227" s="1">
        <f t="shared" si="36"/>
        <v>226</v>
      </c>
    </row>
    <row r="228" spans="1:15" x14ac:dyDescent="0.25">
      <c r="A228">
        <v>227</v>
      </c>
      <c r="B228" s="3">
        <v>48519</v>
      </c>
      <c r="C228" s="1">
        <f>IF(A228&lt;=$U$6*12,$C$2,0)</f>
        <v>87757.157008879876</v>
      </c>
      <c r="D228" s="1">
        <f>F227*$U$5/12</f>
        <v>58894.92633731939</v>
      </c>
      <c r="E228" s="1">
        <f t="shared" si="37"/>
        <v>28862.230671560486</v>
      </c>
      <c r="F228" s="1">
        <f t="shared" si="38"/>
        <v>7038528.9298067652</v>
      </c>
      <c r="G228" s="5">
        <f t="shared" si="29"/>
        <v>0.29614710701932351</v>
      </c>
      <c r="H228" s="1">
        <f>$U$4*$U$9/12*POWER((1+$U$10),QUOTIENT(A228,12))</f>
        <v>60165.480842277117</v>
      </c>
      <c r="I228" s="4">
        <f t="shared" si="30"/>
        <v>0</v>
      </c>
      <c r="J228" s="4">
        <f t="shared" si="31"/>
        <v>0</v>
      </c>
      <c r="K228" s="4">
        <f t="shared" si="32"/>
        <v>0</v>
      </c>
      <c r="L228" s="4">
        <f t="shared" si="33"/>
        <v>31715.92025351297</v>
      </c>
      <c r="M228" s="4">
        <f t="shared" si="34"/>
        <v>57618.207616479012</v>
      </c>
      <c r="N228" s="7">
        <f t="shared" si="35"/>
        <v>48519</v>
      </c>
      <c r="O228" s="1">
        <f t="shared" si="36"/>
        <v>227</v>
      </c>
    </row>
    <row r="229" spans="1:15" x14ac:dyDescent="0.25">
      <c r="A229">
        <v>228</v>
      </c>
      <c r="B229" s="3">
        <v>48549</v>
      </c>
      <c r="C229" s="1">
        <f>IF(A229&lt;=$U$6*12,$C$2,0)</f>
        <v>87757.157008879876</v>
      </c>
      <c r="D229" s="1">
        <f>F228*$U$5/12</f>
        <v>58654.40774838972</v>
      </c>
      <c r="E229" s="1">
        <f t="shared" si="37"/>
        <v>29102.749260490156</v>
      </c>
      <c r="F229" s="1">
        <f t="shared" si="38"/>
        <v>7009426.1805462753</v>
      </c>
      <c r="G229" s="5">
        <f t="shared" si="29"/>
        <v>0.29905738194537246</v>
      </c>
      <c r="H229" s="1">
        <f>$U$4*$U$9/12*POWER((1+$U$10),QUOTIENT(A229,12))</f>
        <v>63173.754884390975</v>
      </c>
      <c r="I229" s="4">
        <f t="shared" si="30"/>
        <v>0</v>
      </c>
      <c r="J229" s="4">
        <f t="shared" si="31"/>
        <v>0</v>
      </c>
      <c r="K229" s="4">
        <f t="shared" si="32"/>
        <v>0</v>
      </c>
      <c r="L229" s="4">
        <f t="shared" si="33"/>
        <v>27978.204768070271</v>
      </c>
      <c r="M229" s="4">
        <f t="shared" si="34"/>
        <v>50827.912233903393</v>
      </c>
      <c r="N229" s="7">
        <f t="shared" si="35"/>
        <v>48549</v>
      </c>
      <c r="O229" s="1">
        <f t="shared" si="36"/>
        <v>228</v>
      </c>
    </row>
    <row r="230" spans="1:15" x14ac:dyDescent="0.25">
      <c r="A230">
        <v>229</v>
      </c>
      <c r="B230" s="3">
        <v>48580</v>
      </c>
      <c r="C230" s="1">
        <f>IF(A230&lt;=$U$6*12,$C$2,0)</f>
        <v>87757.157008879876</v>
      </c>
      <c r="D230" s="1">
        <f>F229*$U$5/12</f>
        <v>58411.884837885627</v>
      </c>
      <c r="E230" s="1">
        <f t="shared" si="37"/>
        <v>29345.272170994249</v>
      </c>
      <c r="F230" s="1">
        <f t="shared" si="38"/>
        <v>6980080.9083752809</v>
      </c>
      <c r="G230" s="5">
        <f t="shared" si="29"/>
        <v>0.30199190916247193</v>
      </c>
      <c r="H230" s="1">
        <f>$U$4*$U$9/12*POWER((1+$U$10),QUOTIENT(A230,12))</f>
        <v>63173.754884390975</v>
      </c>
      <c r="I230" s="4">
        <f t="shared" si="30"/>
        <v>0</v>
      </c>
      <c r="J230" s="4">
        <f t="shared" si="31"/>
        <v>0</v>
      </c>
      <c r="K230" s="4">
        <f t="shared" si="32"/>
        <v>0</v>
      </c>
      <c r="L230" s="4">
        <f t="shared" si="33"/>
        <v>27701.192839673535</v>
      </c>
      <c r="M230" s="4">
        <f t="shared" si="34"/>
        <v>50324.665578122171</v>
      </c>
      <c r="N230" s="7">
        <f t="shared" si="35"/>
        <v>48580</v>
      </c>
      <c r="O230" s="1">
        <f t="shared" si="36"/>
        <v>229</v>
      </c>
    </row>
    <row r="231" spans="1:15" x14ac:dyDescent="0.25">
      <c r="A231">
        <v>230</v>
      </c>
      <c r="B231" s="3">
        <v>48611</v>
      </c>
      <c r="C231" s="1">
        <f>IF(A231&lt;=$U$6*12,$C$2,0)</f>
        <v>87757.157008879876</v>
      </c>
      <c r="D231" s="1">
        <f>F230*$U$5/12</f>
        <v>58167.34090312734</v>
      </c>
      <c r="E231" s="1">
        <f t="shared" si="37"/>
        <v>29589.816105752536</v>
      </c>
      <c r="F231" s="1">
        <f t="shared" si="38"/>
        <v>6950491.0922695287</v>
      </c>
      <c r="G231" s="5">
        <f t="shared" si="29"/>
        <v>0.30495089077304716</v>
      </c>
      <c r="H231" s="1">
        <f>$U$4*$U$9/12*POWER((1+$U$10),QUOTIENT(A231,12))</f>
        <v>63173.754884390975</v>
      </c>
      <c r="I231" s="4">
        <f t="shared" si="30"/>
        <v>0</v>
      </c>
      <c r="J231" s="4">
        <f t="shared" si="31"/>
        <v>0</v>
      </c>
      <c r="K231" s="4">
        <f t="shared" si="32"/>
        <v>0</v>
      </c>
      <c r="L231" s="4">
        <f t="shared" si="33"/>
        <v>27426.923603637162</v>
      </c>
      <c r="M231" s="4">
        <f t="shared" si="34"/>
        <v>49826.40156249718</v>
      </c>
      <c r="N231" s="7">
        <f t="shared" si="35"/>
        <v>48611</v>
      </c>
      <c r="O231" s="1">
        <f t="shared" si="36"/>
        <v>230</v>
      </c>
    </row>
    <row r="232" spans="1:15" x14ac:dyDescent="0.25">
      <c r="A232">
        <v>231</v>
      </c>
      <c r="B232" s="3">
        <v>48639</v>
      </c>
      <c r="C232" s="1">
        <f>IF(A232&lt;=$U$6*12,$C$2,0)</f>
        <v>87757.157008879876</v>
      </c>
      <c r="D232" s="1">
        <f>F231*$U$5/12</f>
        <v>57920.759102246077</v>
      </c>
      <c r="E232" s="1">
        <f t="shared" si="37"/>
        <v>29836.3979066338</v>
      </c>
      <c r="F232" s="1">
        <f t="shared" si="38"/>
        <v>6920654.6943628946</v>
      </c>
      <c r="G232" s="5">
        <f t="shared" si="29"/>
        <v>0.30793453056371056</v>
      </c>
      <c r="H232" s="1">
        <f>$U$4*$U$9/12*POWER((1+$U$10),QUOTIENT(A232,12))</f>
        <v>63173.754884390975</v>
      </c>
      <c r="I232" s="4">
        <f t="shared" si="30"/>
        <v>0</v>
      </c>
      <c r="J232" s="4">
        <f t="shared" si="31"/>
        <v>0</v>
      </c>
      <c r="K232" s="4">
        <f t="shared" si="32"/>
        <v>0</v>
      </c>
      <c r="L232" s="4">
        <f t="shared" si="33"/>
        <v>27155.369904591254</v>
      </c>
      <c r="M232" s="4">
        <f t="shared" si="34"/>
        <v>49333.070853957623</v>
      </c>
      <c r="N232" s="7">
        <f t="shared" si="35"/>
        <v>48639</v>
      </c>
      <c r="O232" s="1">
        <f t="shared" si="36"/>
        <v>231</v>
      </c>
    </row>
    <row r="233" spans="1:15" x14ac:dyDescent="0.25">
      <c r="A233">
        <v>232</v>
      </c>
      <c r="B233" s="3">
        <v>48670</v>
      </c>
      <c r="C233" s="1">
        <f>IF(A233&lt;=$U$6*12,$C$2,0)</f>
        <v>87757.157008879876</v>
      </c>
      <c r="D233" s="1">
        <f>F232*$U$5/12</f>
        <v>57672.122453024123</v>
      </c>
      <c r="E233" s="1">
        <f t="shared" si="37"/>
        <v>30085.034555855753</v>
      </c>
      <c r="F233" s="1">
        <f t="shared" si="38"/>
        <v>6890569.6598070385</v>
      </c>
      <c r="G233" s="5">
        <f t="shared" si="29"/>
        <v>0.31094303401929613</v>
      </c>
      <c r="H233" s="1">
        <f>$U$4*$U$9/12*POWER((1+$U$10),QUOTIENT(A233,12))</f>
        <v>63173.754884390975</v>
      </c>
      <c r="I233" s="4">
        <f t="shared" si="30"/>
        <v>0</v>
      </c>
      <c r="J233" s="4">
        <f t="shared" si="31"/>
        <v>0</v>
      </c>
      <c r="K233" s="4">
        <f t="shared" si="32"/>
        <v>0</v>
      </c>
      <c r="L233" s="4">
        <f t="shared" si="33"/>
        <v>26886.504856030944</v>
      </c>
      <c r="M233" s="4">
        <f t="shared" si="34"/>
        <v>48844.624607878824</v>
      </c>
      <c r="N233" s="7">
        <f t="shared" si="35"/>
        <v>48670</v>
      </c>
      <c r="O233" s="1">
        <f t="shared" si="36"/>
        <v>232</v>
      </c>
    </row>
    <row r="234" spans="1:15" x14ac:dyDescent="0.25">
      <c r="A234">
        <v>233</v>
      </c>
      <c r="B234" s="3">
        <v>48700</v>
      </c>
      <c r="C234" s="1">
        <f>IF(A234&lt;=$U$6*12,$C$2,0)</f>
        <v>87757.157008879876</v>
      </c>
      <c r="D234" s="1">
        <f>F233*$U$5/12</f>
        <v>57421.413831725331</v>
      </c>
      <c r="E234" s="1">
        <f t="shared" si="37"/>
        <v>30335.743177154545</v>
      </c>
      <c r="F234" s="1">
        <f t="shared" si="38"/>
        <v>6860233.9166298844</v>
      </c>
      <c r="G234" s="5">
        <f t="shared" si="29"/>
        <v>0.31397660833701158</v>
      </c>
      <c r="H234" s="1">
        <f>$U$4*$U$9/12*POWER((1+$U$10),QUOTIENT(A234,12))</f>
        <v>63173.754884390975</v>
      </c>
      <c r="I234" s="4">
        <f t="shared" si="30"/>
        <v>0</v>
      </c>
      <c r="J234" s="4">
        <f t="shared" si="31"/>
        <v>0</v>
      </c>
      <c r="K234" s="4">
        <f t="shared" si="32"/>
        <v>0</v>
      </c>
      <c r="L234" s="4">
        <f t="shared" si="33"/>
        <v>26620.301837654399</v>
      </c>
      <c r="M234" s="4">
        <f t="shared" si="34"/>
        <v>48361.014463246363</v>
      </c>
      <c r="N234" s="7">
        <f t="shared" si="35"/>
        <v>48700</v>
      </c>
      <c r="O234" s="1">
        <f t="shared" si="36"/>
        <v>233</v>
      </c>
    </row>
    <row r="235" spans="1:15" x14ac:dyDescent="0.25">
      <c r="A235">
        <v>234</v>
      </c>
      <c r="B235" s="3">
        <v>48731</v>
      </c>
      <c r="C235" s="1">
        <f>IF(A235&lt;=$U$6*12,$C$2,0)</f>
        <v>87757.157008879876</v>
      </c>
      <c r="D235" s="1">
        <f>F234*$U$5/12</f>
        <v>57168.615971915708</v>
      </c>
      <c r="E235" s="1">
        <f t="shared" si="37"/>
        <v>30588.541036964169</v>
      </c>
      <c r="F235" s="1">
        <f t="shared" si="38"/>
        <v>6829645.37559292</v>
      </c>
      <c r="G235" s="5">
        <f t="shared" si="29"/>
        <v>0.31703546244070802</v>
      </c>
      <c r="H235" s="1">
        <f>$U$4*$U$9/12*POWER((1+$U$10),QUOTIENT(A235,12))</f>
        <v>63173.754884390975</v>
      </c>
      <c r="I235" s="4">
        <f t="shared" si="30"/>
        <v>0</v>
      </c>
      <c r="J235" s="4">
        <f t="shared" si="31"/>
        <v>0</v>
      </c>
      <c r="K235" s="4">
        <f t="shared" si="32"/>
        <v>0</v>
      </c>
      <c r="L235" s="4">
        <f t="shared" si="33"/>
        <v>26356.734492727122</v>
      </c>
      <c r="M235" s="4">
        <f t="shared" si="34"/>
        <v>47882.192537867682</v>
      </c>
      <c r="N235" s="7">
        <f t="shared" si="35"/>
        <v>48731</v>
      </c>
      <c r="O235" s="1">
        <f t="shared" si="36"/>
        <v>234</v>
      </c>
    </row>
    <row r="236" spans="1:15" x14ac:dyDescent="0.25">
      <c r="A236">
        <v>235</v>
      </c>
      <c r="B236" s="3">
        <v>48761</v>
      </c>
      <c r="C236" s="1">
        <f>IF(A236&lt;=$U$6*12,$C$2,0)</f>
        <v>87757.157008879876</v>
      </c>
      <c r="D236" s="1">
        <f>F235*$U$5/12</f>
        <v>56913.71146327434</v>
      </c>
      <c r="E236" s="1">
        <f t="shared" si="37"/>
        <v>30843.445545605537</v>
      </c>
      <c r="F236" s="1">
        <f t="shared" si="38"/>
        <v>6798801.9300473146</v>
      </c>
      <c r="G236" s="5">
        <f t="shared" si="29"/>
        <v>0.32011980699526854</v>
      </c>
      <c r="H236" s="1">
        <f>$U$4*$U$9/12*POWER((1+$U$10),QUOTIENT(A236,12))</f>
        <v>63173.754884390975</v>
      </c>
      <c r="I236" s="4">
        <f t="shared" si="30"/>
        <v>0</v>
      </c>
      <c r="J236" s="4">
        <f t="shared" si="31"/>
        <v>0</v>
      </c>
      <c r="K236" s="4">
        <f t="shared" si="32"/>
        <v>0</v>
      </c>
      <c r="L236" s="4">
        <f t="shared" si="33"/>
        <v>26095.776725472406</v>
      </c>
      <c r="M236" s="4">
        <f t="shared" si="34"/>
        <v>47408.111423631373</v>
      </c>
      <c r="N236" s="7">
        <f t="shared" si="35"/>
        <v>48761</v>
      </c>
      <c r="O236" s="1">
        <f t="shared" si="36"/>
        <v>235</v>
      </c>
    </row>
    <row r="237" spans="1:15" x14ac:dyDescent="0.25">
      <c r="A237">
        <v>236</v>
      </c>
      <c r="B237" s="3">
        <v>48792</v>
      </c>
      <c r="C237" s="1">
        <f>IF(A237&lt;=$U$6*12,$C$2,0)</f>
        <v>87757.157008879876</v>
      </c>
      <c r="D237" s="1">
        <f>F236*$U$5/12</f>
        <v>56656.682750394299</v>
      </c>
      <c r="E237" s="1">
        <f t="shared" si="37"/>
        <v>31100.474258485578</v>
      </c>
      <c r="F237" s="1">
        <f t="shared" si="38"/>
        <v>6767701.4557888294</v>
      </c>
      <c r="G237" s="5">
        <f t="shared" si="29"/>
        <v>0.32322985442111707</v>
      </c>
      <c r="H237" s="1">
        <f>$U$4*$U$9/12*POWER((1+$U$10),QUOTIENT(A237,12))</f>
        <v>63173.754884390975</v>
      </c>
      <c r="I237" s="4">
        <f t="shared" si="30"/>
        <v>0</v>
      </c>
      <c r="J237" s="4">
        <f t="shared" si="31"/>
        <v>0</v>
      </c>
      <c r="K237" s="4">
        <f t="shared" si="32"/>
        <v>0</v>
      </c>
      <c r="L237" s="4">
        <f t="shared" si="33"/>
        <v>25837.402698487524</v>
      </c>
      <c r="M237" s="4">
        <f t="shared" si="34"/>
        <v>46938.724181813246</v>
      </c>
      <c r="N237" s="7">
        <f t="shared" si="35"/>
        <v>48792</v>
      </c>
      <c r="O237" s="1">
        <f t="shared" si="36"/>
        <v>236</v>
      </c>
    </row>
    <row r="238" spans="1:15" x14ac:dyDescent="0.25">
      <c r="A238">
        <v>237</v>
      </c>
      <c r="B238" s="3">
        <v>48823</v>
      </c>
      <c r="C238" s="1">
        <f>IF(A238&lt;=$U$6*12,$C$2,0)</f>
        <v>87757.157008879876</v>
      </c>
      <c r="D238" s="1">
        <f>F237*$U$5/12</f>
        <v>56397.512131573581</v>
      </c>
      <c r="E238" s="1">
        <f t="shared" si="37"/>
        <v>31359.644877306295</v>
      </c>
      <c r="F238" s="1">
        <f t="shared" si="38"/>
        <v>6736341.8109115232</v>
      </c>
      <c r="G238" s="5">
        <f t="shared" si="29"/>
        <v>0.32636581890884769</v>
      </c>
      <c r="H238" s="1">
        <f>$U$4*$U$9/12*POWER((1+$U$10),QUOTIENT(A238,12))</f>
        <v>63173.754884390975</v>
      </c>
      <c r="I238" s="4">
        <f t="shared" si="30"/>
        <v>0</v>
      </c>
      <c r="J238" s="4">
        <f t="shared" si="31"/>
        <v>0</v>
      </c>
      <c r="K238" s="4">
        <f t="shared" si="32"/>
        <v>0</v>
      </c>
      <c r="L238" s="4">
        <f t="shared" si="33"/>
        <v>25581.586830185672</v>
      </c>
      <c r="M238" s="4">
        <f t="shared" si="34"/>
        <v>46473.984338428949</v>
      </c>
      <c r="N238" s="7">
        <f t="shared" si="35"/>
        <v>48823</v>
      </c>
      <c r="O238" s="1">
        <f t="shared" si="36"/>
        <v>237</v>
      </c>
    </row>
    <row r="239" spans="1:15" x14ac:dyDescent="0.25">
      <c r="A239">
        <v>238</v>
      </c>
      <c r="B239" s="3">
        <v>48853</v>
      </c>
      <c r="C239" s="1">
        <f>IF(A239&lt;=$U$6*12,$C$2,0)</f>
        <v>87757.157008879876</v>
      </c>
      <c r="D239" s="1">
        <f>F238*$U$5/12</f>
        <v>56136.18175759603</v>
      </c>
      <c r="E239" s="1">
        <f t="shared" si="37"/>
        <v>31620.975251283846</v>
      </c>
      <c r="F239" s="1">
        <f t="shared" si="38"/>
        <v>6704720.8356602397</v>
      </c>
      <c r="G239" s="5">
        <f t="shared" si="29"/>
        <v>0.32952791643397605</v>
      </c>
      <c r="H239" s="1">
        <f>$U$4*$U$9/12*POWER((1+$U$10),QUOTIENT(A239,12))</f>
        <v>63173.754884390975</v>
      </c>
      <c r="I239" s="4">
        <f t="shared" si="30"/>
        <v>0</v>
      </c>
      <c r="J239" s="4">
        <f t="shared" si="31"/>
        <v>0</v>
      </c>
      <c r="K239" s="4">
        <f t="shared" si="32"/>
        <v>0</v>
      </c>
      <c r="L239" s="4">
        <f t="shared" si="33"/>
        <v>25328.303792263036</v>
      </c>
      <c r="M239" s="4">
        <f t="shared" si="34"/>
        <v>46013.845879632616</v>
      </c>
      <c r="N239" s="7">
        <f t="shared" si="35"/>
        <v>48853</v>
      </c>
      <c r="O239" s="1">
        <f t="shared" si="36"/>
        <v>238</v>
      </c>
    </row>
    <row r="240" spans="1:15" x14ac:dyDescent="0.25">
      <c r="A240">
        <v>239</v>
      </c>
      <c r="B240" s="3">
        <v>48884</v>
      </c>
      <c r="C240" s="1">
        <f>IF(A240&lt;=$U$6*12,$C$2,0)</f>
        <v>87757.157008879876</v>
      </c>
      <c r="D240" s="1">
        <f>F239*$U$5/12</f>
        <v>55872.673630501995</v>
      </c>
      <c r="E240" s="1">
        <f t="shared" si="37"/>
        <v>31884.483378377881</v>
      </c>
      <c r="F240" s="1">
        <f t="shared" si="38"/>
        <v>6672836.3522818619</v>
      </c>
      <c r="G240" s="5">
        <f t="shared" si="29"/>
        <v>0.33271636477181382</v>
      </c>
      <c r="H240" s="1">
        <f>$U$4*$U$9/12*POWER((1+$U$10),QUOTIENT(A240,12))</f>
        <v>63173.754884390975</v>
      </c>
      <c r="I240" s="4">
        <f t="shared" si="30"/>
        <v>0</v>
      </c>
      <c r="J240" s="4">
        <f t="shared" si="31"/>
        <v>0</v>
      </c>
      <c r="K240" s="4">
        <f t="shared" si="32"/>
        <v>0</v>
      </c>
      <c r="L240" s="4">
        <f t="shared" si="33"/>
        <v>25077.528507191128</v>
      </c>
      <c r="M240" s="4">
        <f t="shared" si="34"/>
        <v>45558.26324716102</v>
      </c>
      <c r="N240" s="7">
        <f t="shared" si="35"/>
        <v>48884</v>
      </c>
      <c r="O240" s="1">
        <f t="shared" si="36"/>
        <v>239</v>
      </c>
    </row>
    <row r="241" spans="1:15" x14ac:dyDescent="0.25">
      <c r="A241">
        <v>240</v>
      </c>
      <c r="B241" s="3">
        <v>48914</v>
      </c>
      <c r="C241" s="1">
        <f>IF(A241&lt;=$U$6*12,$C$2,0)</f>
        <v>87757.157008879876</v>
      </c>
      <c r="D241" s="1">
        <f>F240*$U$5/12</f>
        <v>55606.969602348858</v>
      </c>
      <c r="E241" s="1">
        <f t="shared" si="37"/>
        <v>32150.187406531018</v>
      </c>
      <c r="F241" s="1">
        <f t="shared" si="38"/>
        <v>6640686.1648753313</v>
      </c>
      <c r="G241" s="5">
        <f t="shared" si="29"/>
        <v>0.33593138351246687</v>
      </c>
      <c r="H241" s="1">
        <f>$U$4*$U$9/12*POWER((1+$U$10),QUOTIENT(A241,12))</f>
        <v>66332.442628610515</v>
      </c>
      <c r="I241" s="4">
        <f t="shared" si="30"/>
        <v>0</v>
      </c>
      <c r="J241" s="4">
        <f t="shared" si="31"/>
        <v>0</v>
      </c>
      <c r="K241" s="4">
        <f t="shared" si="32"/>
        <v>0</v>
      </c>
      <c r="L241" s="4">
        <f t="shared" si="33"/>
        <v>21638.961524072056</v>
      </c>
      <c r="M241" s="4">
        <f t="shared" si="34"/>
        <v>39311.429961137103</v>
      </c>
      <c r="N241" s="7">
        <f t="shared" si="35"/>
        <v>48914</v>
      </c>
      <c r="O241" s="1">
        <f t="shared" si="36"/>
        <v>240</v>
      </c>
    </row>
    <row r="242" spans="1:15" x14ac:dyDescent="0.25">
      <c r="A242">
        <v>241</v>
      </c>
      <c r="B242" s="3">
        <v>48945</v>
      </c>
      <c r="C242" s="1">
        <f>IF(A242&lt;=$U$6*12,$C$2,0)</f>
        <v>87757.157008879876</v>
      </c>
      <c r="D242" s="1">
        <f>F241*$U$5/12</f>
        <v>55339.051373961098</v>
      </c>
      <c r="E242" s="1">
        <f t="shared" si="37"/>
        <v>32418.105634918778</v>
      </c>
      <c r="F242" s="1">
        <f t="shared" si="38"/>
        <v>6608268.0592404129</v>
      </c>
      <c r="G242" s="5">
        <f t="shared" si="29"/>
        <v>0.33917319407595869</v>
      </c>
      <c r="H242" s="1">
        <f>$U$4*$U$9/12*POWER((1+$U$10),QUOTIENT(A242,12))</f>
        <v>66332.442628610515</v>
      </c>
      <c r="I242" s="4">
        <f t="shared" si="30"/>
        <v>0</v>
      </c>
      <c r="J242" s="4">
        <f t="shared" si="31"/>
        <v>0</v>
      </c>
      <c r="K242" s="4">
        <f t="shared" si="32"/>
        <v>0</v>
      </c>
      <c r="L242" s="4">
        <f t="shared" si="33"/>
        <v>0</v>
      </c>
      <c r="M242" s="4">
        <f t="shared" si="34"/>
        <v>38922.20788231396</v>
      </c>
      <c r="N242" s="7">
        <f t="shared" si="35"/>
        <v>48945</v>
      </c>
      <c r="O242" s="1">
        <f t="shared" si="36"/>
        <v>241</v>
      </c>
    </row>
    <row r="243" spans="1:15" x14ac:dyDescent="0.25">
      <c r="A243">
        <v>242</v>
      </c>
      <c r="B243" s="3">
        <v>48976</v>
      </c>
      <c r="C243" s="1">
        <f>IF(A243&lt;=$U$6*12,$C$2,0)</f>
        <v>87757.157008879876</v>
      </c>
      <c r="D243" s="1">
        <f>F242*$U$5/12</f>
        <v>55068.900493670109</v>
      </c>
      <c r="E243" s="1">
        <f t="shared" si="37"/>
        <v>32688.256515209767</v>
      </c>
      <c r="F243" s="1">
        <f t="shared" si="38"/>
        <v>6575579.8027252033</v>
      </c>
      <c r="G243" s="5">
        <f t="shared" si="29"/>
        <v>0.34244201972747967</v>
      </c>
      <c r="H243" s="1">
        <f>$U$4*$U$9/12*POWER((1+$U$10),QUOTIENT(A243,12))</f>
        <v>66332.442628610515</v>
      </c>
      <c r="I243" s="4">
        <f t="shared" si="30"/>
        <v>0</v>
      </c>
      <c r="J243" s="4">
        <f t="shared" si="31"/>
        <v>0</v>
      </c>
      <c r="K243" s="4">
        <f t="shared" si="32"/>
        <v>0</v>
      </c>
      <c r="L243" s="4">
        <f t="shared" si="33"/>
        <v>0</v>
      </c>
      <c r="M243" s="4">
        <f t="shared" si="34"/>
        <v>38536.83948743956</v>
      </c>
      <c r="N243" s="7">
        <f t="shared" si="35"/>
        <v>48976</v>
      </c>
      <c r="O243" s="1">
        <f t="shared" si="36"/>
        <v>242</v>
      </c>
    </row>
    <row r="244" spans="1:15" x14ac:dyDescent="0.25">
      <c r="A244">
        <v>243</v>
      </c>
      <c r="B244" s="3">
        <v>49004</v>
      </c>
      <c r="C244" s="1">
        <f>IF(A244&lt;=$U$6*12,$C$2,0)</f>
        <v>87757.157008879876</v>
      </c>
      <c r="D244" s="1">
        <f>F243*$U$5/12</f>
        <v>54796.498356043361</v>
      </c>
      <c r="E244" s="1">
        <f t="shared" si="37"/>
        <v>32960.658652836515</v>
      </c>
      <c r="F244" s="1">
        <f t="shared" si="38"/>
        <v>6542619.1440723669</v>
      </c>
      <c r="G244" s="5">
        <f t="shared" si="29"/>
        <v>0.34573808559276331</v>
      </c>
      <c r="H244" s="1">
        <f>$U$4*$U$9/12*POWER((1+$U$10),QUOTIENT(A244,12))</f>
        <v>66332.442628610515</v>
      </c>
      <c r="I244" s="4">
        <f t="shared" si="30"/>
        <v>0</v>
      </c>
      <c r="J244" s="4">
        <f t="shared" si="31"/>
        <v>0</v>
      </c>
      <c r="K244" s="4">
        <f t="shared" si="32"/>
        <v>0</v>
      </c>
      <c r="L244" s="4">
        <f t="shared" si="33"/>
        <v>0</v>
      </c>
      <c r="M244" s="4">
        <f t="shared" si="34"/>
        <v>38155.2866212273</v>
      </c>
      <c r="N244" s="7">
        <f t="shared" si="35"/>
        <v>49004</v>
      </c>
      <c r="O244" s="1">
        <f t="shared" si="36"/>
        <v>243</v>
      </c>
    </row>
    <row r="245" spans="1:15" x14ac:dyDescent="0.25">
      <c r="A245">
        <v>244</v>
      </c>
      <c r="B245" s="3">
        <v>49035</v>
      </c>
      <c r="C245" s="1">
        <f>IF(A245&lt;=$U$6*12,$C$2,0)</f>
        <v>87757.157008879876</v>
      </c>
      <c r="D245" s="1">
        <f>F244*$U$5/12</f>
        <v>54521.826200603064</v>
      </c>
      <c r="E245" s="1">
        <f t="shared" si="37"/>
        <v>33235.330808276813</v>
      </c>
      <c r="F245" s="1">
        <f t="shared" si="38"/>
        <v>6509383.8132640896</v>
      </c>
      <c r="G245" s="5">
        <f t="shared" si="29"/>
        <v>0.34906161867359103</v>
      </c>
      <c r="H245" s="1">
        <f>$U$4*$U$9/12*POWER((1+$U$10),QUOTIENT(A245,12))</f>
        <v>66332.442628610515</v>
      </c>
      <c r="I245" s="4">
        <f t="shared" si="30"/>
        <v>0</v>
      </c>
      <c r="J245" s="4">
        <f t="shared" si="31"/>
        <v>0</v>
      </c>
      <c r="K245" s="4">
        <f t="shared" si="32"/>
        <v>0</v>
      </c>
      <c r="L245" s="4">
        <f t="shared" si="33"/>
        <v>0</v>
      </c>
      <c r="M245" s="4">
        <f t="shared" si="34"/>
        <v>37777.511506165647</v>
      </c>
      <c r="N245" s="7">
        <f t="shared" si="35"/>
        <v>49035</v>
      </c>
      <c r="O245" s="1">
        <f t="shared" si="36"/>
        <v>244</v>
      </c>
    </row>
    <row r="246" spans="1:15" x14ac:dyDescent="0.25">
      <c r="A246">
        <v>245</v>
      </c>
      <c r="B246" s="3">
        <v>49065</v>
      </c>
      <c r="C246" s="1">
        <f>IF(A246&lt;=$U$6*12,$C$2,0)</f>
        <v>87757.157008879876</v>
      </c>
      <c r="D246" s="1">
        <f>F245*$U$5/12</f>
        <v>54244.86511053409</v>
      </c>
      <c r="E246" s="1">
        <f t="shared" si="37"/>
        <v>33512.291898345786</v>
      </c>
      <c r="F246" s="1">
        <f t="shared" si="38"/>
        <v>6475871.5213657441</v>
      </c>
      <c r="G246" s="5">
        <f t="shared" si="29"/>
        <v>0.35241284786342558</v>
      </c>
      <c r="H246" s="1">
        <f>$U$4*$U$9/12*POWER((1+$U$10),QUOTIENT(A246,12))</f>
        <v>66332.442628610515</v>
      </c>
      <c r="I246" s="4">
        <f t="shared" si="30"/>
        <v>0</v>
      </c>
      <c r="J246" s="4">
        <f t="shared" si="31"/>
        <v>0</v>
      </c>
      <c r="K246" s="4">
        <f t="shared" si="32"/>
        <v>0</v>
      </c>
      <c r="L246" s="4">
        <f t="shared" si="33"/>
        <v>0</v>
      </c>
      <c r="M246" s="4">
        <f t="shared" si="34"/>
        <v>37403.476738777863</v>
      </c>
      <c r="N246" s="7">
        <f t="shared" si="35"/>
        <v>49065</v>
      </c>
      <c r="O246" s="1">
        <f t="shared" si="36"/>
        <v>245</v>
      </c>
    </row>
    <row r="247" spans="1:15" x14ac:dyDescent="0.25">
      <c r="A247">
        <v>246</v>
      </c>
      <c r="B247" s="3">
        <v>49096</v>
      </c>
      <c r="C247" s="1">
        <f>IF(A247&lt;=$U$6*12,$C$2,0)</f>
        <v>87757.157008879876</v>
      </c>
      <c r="D247" s="1">
        <f>F246*$U$5/12</f>
        <v>53965.596011381211</v>
      </c>
      <c r="E247" s="1">
        <f t="shared" si="37"/>
        <v>33791.560997498666</v>
      </c>
      <c r="F247" s="1">
        <f t="shared" si="38"/>
        <v>6442079.9603682458</v>
      </c>
      <c r="G247" s="5">
        <f t="shared" si="29"/>
        <v>0.3557920039631754</v>
      </c>
      <c r="H247" s="1">
        <f>$U$4*$U$9/12*POWER((1+$U$10),QUOTIENT(A247,12))</f>
        <v>66332.442628610515</v>
      </c>
      <c r="I247" s="4">
        <f t="shared" si="30"/>
        <v>0</v>
      </c>
      <c r="J247" s="4">
        <f t="shared" si="31"/>
        <v>0</v>
      </c>
      <c r="K247" s="4">
        <f t="shared" si="32"/>
        <v>0</v>
      </c>
      <c r="L247" s="4">
        <f t="shared" si="33"/>
        <v>0</v>
      </c>
      <c r="M247" s="4">
        <f t="shared" si="34"/>
        <v>37033.145285918668</v>
      </c>
      <c r="N247" s="7">
        <f t="shared" si="35"/>
        <v>49096</v>
      </c>
      <c r="O247" s="1">
        <f t="shared" si="36"/>
        <v>246</v>
      </c>
    </row>
    <row r="248" spans="1:15" x14ac:dyDescent="0.25">
      <c r="A248">
        <v>247</v>
      </c>
      <c r="B248" s="3">
        <v>49126</v>
      </c>
      <c r="C248" s="1">
        <f>IF(A248&lt;=$U$6*12,$C$2,0)</f>
        <v>87757.157008879876</v>
      </c>
      <c r="D248" s="1">
        <f>F247*$U$5/12</f>
        <v>53683.999669735385</v>
      </c>
      <c r="E248" s="1">
        <f t="shared" si="37"/>
        <v>34073.157339144491</v>
      </c>
      <c r="F248" s="1">
        <f t="shared" si="38"/>
        <v>6408006.8030291013</v>
      </c>
      <c r="G248" s="5">
        <f t="shared" si="29"/>
        <v>0.35919931969708985</v>
      </c>
      <c r="H248" s="1">
        <f>$U$4*$U$9/12*POWER((1+$U$10),QUOTIENT(A248,12))</f>
        <v>66332.442628610515</v>
      </c>
      <c r="I248" s="4">
        <f t="shared" si="30"/>
        <v>0</v>
      </c>
      <c r="J248" s="4">
        <f t="shared" si="31"/>
        <v>0</v>
      </c>
      <c r="K248" s="4">
        <f t="shared" si="32"/>
        <v>0</v>
      </c>
      <c r="L248" s="4">
        <f t="shared" si="33"/>
        <v>0</v>
      </c>
      <c r="M248" s="4">
        <f t="shared" si="34"/>
        <v>36666.480481107596</v>
      </c>
      <c r="N248" s="7">
        <f t="shared" si="35"/>
        <v>49126</v>
      </c>
      <c r="O248" s="1">
        <f t="shared" si="36"/>
        <v>247</v>
      </c>
    </row>
    <row r="249" spans="1:15" x14ac:dyDescent="0.25">
      <c r="A249">
        <v>248</v>
      </c>
      <c r="B249" s="3">
        <v>49157</v>
      </c>
      <c r="C249" s="1">
        <f>IF(A249&lt;=$U$6*12,$C$2,0)</f>
        <v>87757.157008879876</v>
      </c>
      <c r="D249" s="1">
        <f>F248*$U$5/12</f>
        <v>53400.05669190918</v>
      </c>
      <c r="E249" s="1">
        <f t="shared" si="37"/>
        <v>34357.100316970696</v>
      </c>
      <c r="F249" s="1">
        <f t="shared" si="38"/>
        <v>6373649.7027121307</v>
      </c>
      <c r="G249" s="5">
        <f t="shared" si="29"/>
        <v>0.36263502972878692</v>
      </c>
      <c r="H249" s="1">
        <f>$U$4*$U$9/12*POWER((1+$U$10),QUOTIENT(A249,12))</f>
        <v>66332.442628610515</v>
      </c>
      <c r="I249" s="4">
        <f t="shared" si="30"/>
        <v>0</v>
      </c>
      <c r="J249" s="4">
        <f t="shared" si="31"/>
        <v>0</v>
      </c>
      <c r="K249" s="4">
        <f t="shared" si="32"/>
        <v>0</v>
      </c>
      <c r="L249" s="4">
        <f t="shared" si="33"/>
        <v>0</v>
      </c>
      <c r="M249" s="4">
        <f t="shared" si="34"/>
        <v>36303.446020898598</v>
      </c>
      <c r="N249" s="7">
        <f t="shared" si="35"/>
        <v>49157</v>
      </c>
      <c r="O249" s="1">
        <f t="shared" si="36"/>
        <v>248</v>
      </c>
    </row>
    <row r="250" spans="1:15" x14ac:dyDescent="0.25">
      <c r="A250">
        <v>249</v>
      </c>
      <c r="B250" s="3">
        <v>49188</v>
      </c>
      <c r="C250" s="1">
        <f>IF(A250&lt;=$U$6*12,$C$2,0)</f>
        <v>87757.157008879876</v>
      </c>
      <c r="D250" s="1">
        <f>F249*$U$5/12</f>
        <v>53113.747522601094</v>
      </c>
      <c r="E250" s="1">
        <f t="shared" si="37"/>
        <v>34643.409486278782</v>
      </c>
      <c r="F250" s="1">
        <f t="shared" si="38"/>
        <v>6339006.2932258518</v>
      </c>
      <c r="G250" s="5">
        <f t="shared" si="29"/>
        <v>0.36609937067741483</v>
      </c>
      <c r="H250" s="1">
        <f>$U$4*$U$9/12*POWER((1+$U$10),QUOTIENT(A250,12))</f>
        <v>66332.442628610515</v>
      </c>
      <c r="I250" s="4">
        <f t="shared" si="30"/>
        <v>0</v>
      </c>
      <c r="J250" s="4">
        <f t="shared" si="31"/>
        <v>0</v>
      </c>
      <c r="K250" s="4">
        <f t="shared" si="32"/>
        <v>0</v>
      </c>
      <c r="L250" s="4">
        <f t="shared" si="33"/>
        <v>0</v>
      </c>
      <c r="M250" s="4">
        <f t="shared" si="34"/>
        <v>35944.005961285751</v>
      </c>
      <c r="N250" s="7">
        <f t="shared" si="35"/>
        <v>49188</v>
      </c>
      <c r="O250" s="1">
        <f t="shared" si="36"/>
        <v>249</v>
      </c>
    </row>
    <row r="251" spans="1:15" x14ac:dyDescent="0.25">
      <c r="A251">
        <v>250</v>
      </c>
      <c r="B251" s="3">
        <v>49218</v>
      </c>
      <c r="C251" s="1">
        <f>IF(A251&lt;=$U$6*12,$C$2,0)</f>
        <v>87757.157008879876</v>
      </c>
      <c r="D251" s="1">
        <f>F250*$U$5/12</f>
        <v>52825.052443548768</v>
      </c>
      <c r="E251" s="1">
        <f t="shared" si="37"/>
        <v>34932.104565331108</v>
      </c>
      <c r="F251" s="1">
        <f t="shared" si="38"/>
        <v>6304074.1886605211</v>
      </c>
      <c r="G251" s="5">
        <f t="shared" si="29"/>
        <v>0.36959258113394788</v>
      </c>
      <c r="H251" s="1">
        <f>$U$4*$U$9/12*POWER((1+$U$10),QUOTIENT(A251,12))</f>
        <v>66332.442628610515</v>
      </c>
      <c r="I251" s="4">
        <f t="shared" si="30"/>
        <v>0</v>
      </c>
      <c r="J251" s="4">
        <f t="shared" si="31"/>
        <v>0</v>
      </c>
      <c r="K251" s="4">
        <f t="shared" si="32"/>
        <v>0</v>
      </c>
      <c r="L251" s="4">
        <f t="shared" si="33"/>
        <v>0</v>
      </c>
      <c r="M251" s="4">
        <f t="shared" si="34"/>
        <v>35588.124714144302</v>
      </c>
      <c r="N251" s="7">
        <f t="shared" si="35"/>
        <v>49218</v>
      </c>
      <c r="O251" s="1">
        <f t="shared" si="36"/>
        <v>250</v>
      </c>
    </row>
    <row r="252" spans="1:15" x14ac:dyDescent="0.25">
      <c r="A252">
        <v>251</v>
      </c>
      <c r="B252" s="3">
        <v>49249</v>
      </c>
      <c r="C252" s="1">
        <f>IF(A252&lt;=$U$6*12,$C$2,0)</f>
        <v>87757.157008879876</v>
      </c>
      <c r="D252" s="1">
        <f>F251*$U$5/12</f>
        <v>52533.951572171012</v>
      </c>
      <c r="E252" s="1">
        <f t="shared" si="37"/>
        <v>35223.205436708864</v>
      </c>
      <c r="F252" s="1">
        <f t="shared" si="38"/>
        <v>6268850.9832238127</v>
      </c>
      <c r="G252" s="5">
        <f t="shared" si="29"/>
        <v>0.37311490167761874</v>
      </c>
      <c r="H252" s="1">
        <f>$U$4*$U$9/12*POWER((1+$U$10),QUOTIENT(A252,12))</f>
        <v>66332.442628610515</v>
      </c>
      <c r="I252" s="4">
        <f t="shared" si="30"/>
        <v>0</v>
      </c>
      <c r="J252" s="4">
        <f t="shared" si="31"/>
        <v>0</v>
      </c>
      <c r="K252" s="4">
        <f t="shared" si="32"/>
        <v>0</v>
      </c>
      <c r="L252" s="4">
        <f t="shared" si="33"/>
        <v>0</v>
      </c>
      <c r="M252" s="4">
        <f t="shared" si="34"/>
        <v>35235.767043707237</v>
      </c>
      <c r="N252" s="7">
        <f t="shared" si="35"/>
        <v>49249</v>
      </c>
      <c r="O252" s="1">
        <f t="shared" si="36"/>
        <v>251</v>
      </c>
    </row>
    <row r="253" spans="1:15" x14ac:dyDescent="0.25">
      <c r="A253">
        <v>252</v>
      </c>
      <c r="B253" s="3">
        <v>49279</v>
      </c>
      <c r="C253" s="1">
        <f>IF(A253&lt;=$U$6*12,$C$2,0)</f>
        <v>87757.157008879876</v>
      </c>
      <c r="D253" s="1">
        <f>F252*$U$5/12</f>
        <v>52240.424860198436</v>
      </c>
      <c r="E253" s="1">
        <f t="shared" si="37"/>
        <v>35516.73214868144</v>
      </c>
      <c r="F253" s="1">
        <f t="shared" si="38"/>
        <v>6233334.2510751309</v>
      </c>
      <c r="G253" s="5">
        <f t="shared" si="29"/>
        <v>0.37666657489248689</v>
      </c>
      <c r="H253" s="1">
        <f>$U$4*$U$9/12*POWER((1+$U$10),QUOTIENT(A253,12))</f>
        <v>69649.064760041045</v>
      </c>
      <c r="I253" s="4">
        <f t="shared" si="30"/>
        <v>0</v>
      </c>
      <c r="J253" s="4">
        <f t="shared" si="31"/>
        <v>0</v>
      </c>
      <c r="K253" s="4">
        <f t="shared" si="32"/>
        <v>0</v>
      </c>
      <c r="L253" s="4">
        <f t="shared" si="33"/>
        <v>0</v>
      </c>
      <c r="M253" s="4">
        <f t="shared" si="34"/>
        <v>29486.281926064261</v>
      </c>
      <c r="N253" s="7">
        <f t="shared" si="35"/>
        <v>49279</v>
      </c>
      <c r="O253" s="1">
        <f t="shared" si="36"/>
        <v>252</v>
      </c>
    </row>
    <row r="254" spans="1:15" x14ac:dyDescent="0.25">
      <c r="A254">
        <v>253</v>
      </c>
      <c r="B254" s="3">
        <v>49310</v>
      </c>
      <c r="C254" s="1">
        <f>IF(A254&lt;=$U$6*12,$C$2,0)</f>
        <v>87757.157008879876</v>
      </c>
      <c r="D254" s="1">
        <f>F253*$U$5/12</f>
        <v>51944.452092292755</v>
      </c>
      <c r="E254" s="1">
        <f t="shared" si="37"/>
        <v>35812.704916587121</v>
      </c>
      <c r="F254" s="1">
        <f t="shared" si="38"/>
        <v>6197521.5461585438</v>
      </c>
      <c r="G254" s="5">
        <f t="shared" si="29"/>
        <v>0.38024784538414563</v>
      </c>
      <c r="H254" s="1">
        <f>$U$4*$U$9/12*POWER((1+$U$10),QUOTIENT(A254,12))</f>
        <v>69649.064760041045</v>
      </c>
      <c r="I254" s="4">
        <f t="shared" si="30"/>
        <v>0</v>
      </c>
      <c r="J254" s="4">
        <f t="shared" si="31"/>
        <v>0</v>
      </c>
      <c r="K254" s="4">
        <f t="shared" si="32"/>
        <v>0</v>
      </c>
      <c r="L254" s="4">
        <f t="shared" si="33"/>
        <v>0</v>
      </c>
      <c r="M254" s="4">
        <f t="shared" si="34"/>
        <v>29194.338540657682</v>
      </c>
      <c r="N254" s="7">
        <f t="shared" si="35"/>
        <v>49310</v>
      </c>
      <c r="O254" s="1">
        <f t="shared" si="36"/>
        <v>253</v>
      </c>
    </row>
    <row r="255" spans="1:15" x14ac:dyDescent="0.25">
      <c r="A255">
        <v>254</v>
      </c>
      <c r="B255" s="3">
        <v>49341</v>
      </c>
      <c r="C255" s="1">
        <f>IF(A255&lt;=$U$6*12,$C$2,0)</f>
        <v>87757.157008879876</v>
      </c>
      <c r="D255" s="1">
        <f>F254*$U$5/12</f>
        <v>51646.012884654534</v>
      </c>
      <c r="E255" s="1">
        <f t="shared" si="37"/>
        <v>36111.144124225342</v>
      </c>
      <c r="F255" s="1">
        <f t="shared" si="38"/>
        <v>6161410.4020343181</v>
      </c>
      <c r="G255" s="5">
        <f t="shared" si="29"/>
        <v>0.3838589597965682</v>
      </c>
      <c r="H255" s="1">
        <f>$U$4*$U$9/12*POWER((1+$U$10),QUOTIENT(A255,12))</f>
        <v>69649.064760041045</v>
      </c>
      <c r="I255" s="4">
        <f t="shared" si="30"/>
        <v>0</v>
      </c>
      <c r="J255" s="4">
        <f t="shared" si="31"/>
        <v>0</v>
      </c>
      <c r="K255" s="4">
        <f t="shared" si="32"/>
        <v>0</v>
      </c>
      <c r="L255" s="4">
        <f t="shared" si="33"/>
        <v>0</v>
      </c>
      <c r="M255" s="4">
        <f t="shared" si="34"/>
        <v>28905.285683819478</v>
      </c>
      <c r="N255" s="7">
        <f t="shared" si="35"/>
        <v>49341</v>
      </c>
      <c r="O255" s="1">
        <f t="shared" si="36"/>
        <v>254</v>
      </c>
    </row>
    <row r="256" spans="1:15" x14ac:dyDescent="0.25">
      <c r="A256">
        <v>255</v>
      </c>
      <c r="B256" s="3">
        <v>49369</v>
      </c>
      <c r="C256" s="1">
        <f>IF(A256&lt;=$U$6*12,$C$2,0)</f>
        <v>87757.157008879876</v>
      </c>
      <c r="D256" s="1">
        <f>F255*$U$5/12</f>
        <v>51345.086683619324</v>
      </c>
      <c r="E256" s="1">
        <f t="shared" si="37"/>
        <v>36412.070325260553</v>
      </c>
      <c r="F256" s="1">
        <f t="shared" si="38"/>
        <v>6124998.3317090571</v>
      </c>
      <c r="G256" s="5">
        <f t="shared" si="29"/>
        <v>0.38750016682909427</v>
      </c>
      <c r="H256" s="1">
        <f>$U$4*$U$9/12*POWER((1+$U$10),QUOTIENT(A256,12))</f>
        <v>69649.064760041045</v>
      </c>
      <c r="I256" s="4">
        <f t="shared" si="30"/>
        <v>0</v>
      </c>
      <c r="J256" s="4">
        <f t="shared" si="31"/>
        <v>0</v>
      </c>
      <c r="K256" s="4">
        <f t="shared" si="32"/>
        <v>0</v>
      </c>
      <c r="L256" s="4">
        <f t="shared" si="33"/>
        <v>0</v>
      </c>
      <c r="M256" s="4">
        <f t="shared" si="34"/>
        <v>28619.094736454939</v>
      </c>
      <c r="N256" s="7">
        <f t="shared" si="35"/>
        <v>49369</v>
      </c>
      <c r="O256" s="1">
        <f t="shared" si="36"/>
        <v>255</v>
      </c>
    </row>
    <row r="257" spans="1:15" x14ac:dyDescent="0.25">
      <c r="A257">
        <v>256</v>
      </c>
      <c r="B257" s="3">
        <v>49400</v>
      </c>
      <c r="C257" s="1">
        <f>IF(A257&lt;=$U$6*12,$C$2,0)</f>
        <v>87757.157008879876</v>
      </c>
      <c r="D257" s="1">
        <f>F256*$U$5/12</f>
        <v>51041.652764242142</v>
      </c>
      <c r="E257" s="1">
        <f t="shared" si="37"/>
        <v>36715.504244637734</v>
      </c>
      <c r="F257" s="1">
        <f t="shared" si="38"/>
        <v>6088282.8274644194</v>
      </c>
      <c r="G257" s="5">
        <f t="shared" si="29"/>
        <v>0.39117171725355804</v>
      </c>
      <c r="H257" s="1">
        <f>$U$4*$U$9/12*POWER((1+$U$10),QUOTIENT(A257,12))</f>
        <v>69649.064760041045</v>
      </c>
      <c r="I257" s="4">
        <f t="shared" si="30"/>
        <v>0</v>
      </c>
      <c r="J257" s="4">
        <f t="shared" si="31"/>
        <v>0</v>
      </c>
      <c r="K257" s="4">
        <f t="shared" si="32"/>
        <v>0</v>
      </c>
      <c r="L257" s="4">
        <f t="shared" si="33"/>
        <v>0</v>
      </c>
      <c r="M257" s="4">
        <f t="shared" si="34"/>
        <v>28335.737362826669</v>
      </c>
      <c r="N257" s="7">
        <f t="shared" si="35"/>
        <v>49400</v>
      </c>
      <c r="O257" s="1">
        <f t="shared" si="36"/>
        <v>256</v>
      </c>
    </row>
    <row r="258" spans="1:15" x14ac:dyDescent="0.25">
      <c r="A258">
        <v>257</v>
      </c>
      <c r="B258" s="3">
        <v>49430</v>
      </c>
      <c r="C258" s="1">
        <f>IF(A258&lt;=$U$6*12,$C$2,0)</f>
        <v>87757.157008879876</v>
      </c>
      <c r="D258" s="1">
        <f>F257*$U$5/12</f>
        <v>50735.690228870168</v>
      </c>
      <c r="E258" s="1">
        <f t="shared" si="37"/>
        <v>37021.466780009709</v>
      </c>
      <c r="F258" s="1">
        <f t="shared" si="38"/>
        <v>6051261.3606844097</v>
      </c>
      <c r="G258" s="5">
        <f t="shared" si="29"/>
        <v>0.39487386393155904</v>
      </c>
      <c r="H258" s="1">
        <f>$U$4*$U$9/12*POWER((1+$U$10),QUOTIENT(A258,12))</f>
        <v>69649.064760041045</v>
      </c>
      <c r="I258" s="4">
        <f t="shared" si="30"/>
        <v>0</v>
      </c>
      <c r="J258" s="4">
        <f t="shared" si="31"/>
        <v>0</v>
      </c>
      <c r="K258" s="4">
        <f t="shared" si="32"/>
        <v>0</v>
      </c>
      <c r="L258" s="4">
        <f t="shared" si="33"/>
        <v>0</v>
      </c>
      <c r="M258" s="4">
        <f t="shared" si="34"/>
        <v>28055.185507749175</v>
      </c>
      <c r="N258" s="7">
        <f t="shared" si="35"/>
        <v>49430</v>
      </c>
      <c r="O258" s="1">
        <f t="shared" si="36"/>
        <v>257</v>
      </c>
    </row>
    <row r="259" spans="1:15" x14ac:dyDescent="0.25">
      <c r="A259">
        <v>258</v>
      </c>
      <c r="B259" s="3">
        <v>49461</v>
      </c>
      <c r="C259" s="1">
        <f>IF(A259&lt;=$U$6*12,$C$2,0)</f>
        <v>87757.157008879876</v>
      </c>
      <c r="D259" s="1">
        <f>F258*$U$5/12</f>
        <v>50427.178005703412</v>
      </c>
      <c r="E259" s="1">
        <f t="shared" si="37"/>
        <v>37329.979003176464</v>
      </c>
      <c r="F259" s="1">
        <f t="shared" si="38"/>
        <v>6013931.3816812336</v>
      </c>
      <c r="G259" s="5">
        <f t="shared" ref="G259:G322" si="39">(10000000-F259)/10000000</f>
        <v>0.39860686183187666</v>
      </c>
      <c r="H259" s="1">
        <f>$U$4*$U$9/12*POWER((1+$U$10),QUOTIENT(A259,12))</f>
        <v>69649.064760041045</v>
      </c>
      <c r="I259" s="4">
        <f t="shared" ref="I259:I322" si="40">IF(C259&gt;0,IF($A259&gt;12*$R$15,0,($C259-$H259)*POWER((1+$U$7/12),(12*$R$15+1-$A259))),0)</f>
        <v>0</v>
      </c>
      <c r="J259" s="4">
        <f t="shared" ref="J259:J322" si="41">IF(C259&gt;0,IF($A259&gt;12*$R$16,0,($C259-$H259)*POWER((1+$U$7/12),(12*$R$16+1-$A259))),0)</f>
        <v>0</v>
      </c>
      <c r="K259" s="4">
        <f t="shared" ref="K259:K322" si="42">IF(C258&gt;0,IF($A259&gt;12*$R$17,0,($C259-$H259)*POWER((1+$U$7/12),(12*$R$17+1-$A259))),0)</f>
        <v>0</v>
      </c>
      <c r="L259" s="4">
        <f t="shared" ref="L259:L322" si="43">IF(C259&gt;0,IF($A259&gt;12*$R$18,0,($C259-$H259)*POWER((1+$U$7/12),(12*$R$18+1-$A259))),0)</f>
        <v>0</v>
      </c>
      <c r="M259" s="4">
        <f t="shared" ref="M259:M322" si="44">IF(C259&gt;0,IF($A259&gt;12*$R$19,0,($C259-$H259)*POWER((1+$U$7/12),(12*$R$19+1-$A259))),0)</f>
        <v>27777.411393811064</v>
      </c>
      <c r="N259" s="7">
        <f t="shared" ref="N259:N322" si="45">B259</f>
        <v>49461</v>
      </c>
      <c r="O259" s="1">
        <f t="shared" ref="O259:O322" si="46">A259</f>
        <v>258</v>
      </c>
    </row>
    <row r="260" spans="1:15" x14ac:dyDescent="0.25">
      <c r="A260">
        <v>259</v>
      </c>
      <c r="B260" s="3">
        <v>49491</v>
      </c>
      <c r="C260" s="1">
        <f>IF(A260&lt;=$U$6*12,$C$2,0)</f>
        <v>87757.157008879876</v>
      </c>
      <c r="D260" s="1">
        <f>F259*$U$5/12</f>
        <v>50116.094847343622</v>
      </c>
      <c r="E260" s="1">
        <f t="shared" ref="E260:E323" si="47">C260-D260</f>
        <v>37641.062161536254</v>
      </c>
      <c r="F260" s="1">
        <f t="shared" ref="F260:F323" si="48">$F259-E260</f>
        <v>5976290.3195196977</v>
      </c>
      <c r="G260" s="5">
        <f t="shared" si="39"/>
        <v>0.40237096804803024</v>
      </c>
      <c r="H260" s="1">
        <f>$U$4*$U$9/12*POWER((1+$U$10),QUOTIENT(A260,12))</f>
        <v>69649.064760041045</v>
      </c>
      <c r="I260" s="4">
        <f t="shared" si="40"/>
        <v>0</v>
      </c>
      <c r="J260" s="4">
        <f t="shared" si="41"/>
        <v>0</v>
      </c>
      <c r="K260" s="4">
        <f t="shared" si="42"/>
        <v>0</v>
      </c>
      <c r="L260" s="4">
        <f t="shared" si="43"/>
        <v>0</v>
      </c>
      <c r="M260" s="4">
        <f t="shared" si="44"/>
        <v>27502.387518624822</v>
      </c>
      <c r="N260" s="7">
        <f t="shared" si="45"/>
        <v>49491</v>
      </c>
      <c r="O260" s="1">
        <f t="shared" si="46"/>
        <v>259</v>
      </c>
    </row>
    <row r="261" spans="1:15" x14ac:dyDescent="0.25">
      <c r="A261">
        <v>260</v>
      </c>
      <c r="B261" s="3">
        <v>49522</v>
      </c>
      <c r="C261" s="1">
        <f>IF(A261&lt;=$U$6*12,$C$2,0)</f>
        <v>87757.157008879876</v>
      </c>
      <c r="D261" s="1">
        <f>F260*$U$5/12</f>
        <v>49802.41932933082</v>
      </c>
      <c r="E261" s="1">
        <f t="shared" si="47"/>
        <v>37954.737679549056</v>
      </c>
      <c r="F261" s="1">
        <f t="shared" si="48"/>
        <v>5938335.5818401482</v>
      </c>
      <c r="G261" s="5">
        <f t="shared" si="39"/>
        <v>0.40616644181598516</v>
      </c>
      <c r="H261" s="1">
        <f>$U$4*$U$9/12*POWER((1+$U$10),QUOTIENT(A261,12))</f>
        <v>69649.064760041045</v>
      </c>
      <c r="I261" s="4">
        <f t="shared" si="40"/>
        <v>0</v>
      </c>
      <c r="J261" s="4">
        <f t="shared" si="41"/>
        <v>0</v>
      </c>
      <c r="K261" s="4">
        <f t="shared" si="42"/>
        <v>0</v>
      </c>
      <c r="L261" s="4">
        <f t="shared" si="43"/>
        <v>0</v>
      </c>
      <c r="M261" s="4">
        <f t="shared" si="44"/>
        <v>27230.086652103779</v>
      </c>
      <c r="N261" s="7">
        <f t="shared" si="45"/>
        <v>49522</v>
      </c>
      <c r="O261" s="1">
        <f t="shared" si="46"/>
        <v>260</v>
      </c>
    </row>
    <row r="262" spans="1:15" x14ac:dyDescent="0.25">
      <c r="A262">
        <v>261</v>
      </c>
      <c r="B262" s="3">
        <v>49553</v>
      </c>
      <c r="C262" s="1">
        <f>IF(A262&lt;=$U$6*12,$C$2,0)</f>
        <v>87757.157008879876</v>
      </c>
      <c r="D262" s="1">
        <f>F261*$U$5/12</f>
        <v>49486.129848667908</v>
      </c>
      <c r="E262" s="1">
        <f t="shared" si="47"/>
        <v>38271.027160211968</v>
      </c>
      <c r="F262" s="1">
        <f t="shared" si="48"/>
        <v>5900064.5546799358</v>
      </c>
      <c r="G262" s="5">
        <f t="shared" si="39"/>
        <v>0.40999354453200643</v>
      </c>
      <c r="H262" s="1">
        <f>$U$4*$U$9/12*POWER((1+$U$10),QUOTIENT(A262,12))</f>
        <v>69649.064760041045</v>
      </c>
      <c r="I262" s="4">
        <f t="shared" si="40"/>
        <v>0</v>
      </c>
      <c r="J262" s="4">
        <f t="shared" si="41"/>
        <v>0</v>
      </c>
      <c r="K262" s="4">
        <f t="shared" si="42"/>
        <v>0</v>
      </c>
      <c r="L262" s="4">
        <f t="shared" si="43"/>
        <v>0</v>
      </c>
      <c r="M262" s="4">
        <f t="shared" si="44"/>
        <v>26960.481833766116</v>
      </c>
      <c r="N262" s="7">
        <f t="shared" si="45"/>
        <v>49553</v>
      </c>
      <c r="O262" s="1">
        <f t="shared" si="46"/>
        <v>261</v>
      </c>
    </row>
    <row r="263" spans="1:15" x14ac:dyDescent="0.25">
      <c r="A263">
        <v>262</v>
      </c>
      <c r="B263" s="3">
        <v>49583</v>
      </c>
      <c r="C263" s="1">
        <f>IF(A263&lt;=$U$6*12,$C$2,0)</f>
        <v>87757.157008879876</v>
      </c>
      <c r="D263" s="1">
        <f>F262*$U$5/12</f>
        <v>49167.2046223328</v>
      </c>
      <c r="E263" s="1">
        <f t="shared" si="47"/>
        <v>38589.952386547076</v>
      </c>
      <c r="F263" s="1">
        <f t="shared" si="48"/>
        <v>5861474.6022933889</v>
      </c>
      <c r="G263" s="5">
        <f t="shared" si="39"/>
        <v>0.41385253977066111</v>
      </c>
      <c r="H263" s="1">
        <f>$U$4*$U$9/12*POWER((1+$U$10),QUOTIENT(A263,12))</f>
        <v>69649.064760041045</v>
      </c>
      <c r="I263" s="4">
        <f t="shared" si="40"/>
        <v>0</v>
      </c>
      <c r="J263" s="4">
        <f t="shared" si="41"/>
        <v>0</v>
      </c>
      <c r="K263" s="4">
        <f t="shared" si="42"/>
        <v>0</v>
      </c>
      <c r="L263" s="4">
        <f t="shared" si="43"/>
        <v>0</v>
      </c>
      <c r="M263" s="4">
        <f t="shared" si="44"/>
        <v>26693.546370065455</v>
      </c>
      <c r="N263" s="7">
        <f t="shared" si="45"/>
        <v>49583</v>
      </c>
      <c r="O263" s="1">
        <f t="shared" si="46"/>
        <v>262</v>
      </c>
    </row>
    <row r="264" spans="1:15" x14ac:dyDescent="0.25">
      <c r="A264">
        <v>263</v>
      </c>
      <c r="B264" s="3">
        <v>49614</v>
      </c>
      <c r="C264" s="1">
        <f>IF(A264&lt;=$U$6*12,$C$2,0)</f>
        <v>87757.157008879876</v>
      </c>
      <c r="D264" s="1">
        <f>F263*$U$5/12</f>
        <v>48845.621685778249</v>
      </c>
      <c r="E264" s="1">
        <f t="shared" si="47"/>
        <v>38911.535323101627</v>
      </c>
      <c r="F264" s="1">
        <f t="shared" si="48"/>
        <v>5822563.0669702869</v>
      </c>
      <c r="G264" s="5">
        <f t="shared" si="39"/>
        <v>0.41774369330297129</v>
      </c>
      <c r="H264" s="1">
        <f>$U$4*$U$9/12*POWER((1+$U$10),QUOTIENT(A264,12))</f>
        <v>69649.064760041045</v>
      </c>
      <c r="I264" s="4">
        <f t="shared" si="40"/>
        <v>0</v>
      </c>
      <c r="J264" s="4">
        <f t="shared" si="41"/>
        <v>0</v>
      </c>
      <c r="K264" s="4">
        <f t="shared" si="42"/>
        <v>0</v>
      </c>
      <c r="L264" s="4">
        <f t="shared" si="43"/>
        <v>0</v>
      </c>
      <c r="M264" s="4">
        <f t="shared" si="44"/>
        <v>26429.253831747985</v>
      </c>
      <c r="N264" s="7">
        <f t="shared" si="45"/>
        <v>49614</v>
      </c>
      <c r="O264" s="1">
        <f t="shared" si="46"/>
        <v>263</v>
      </c>
    </row>
    <row r="265" spans="1:15" x14ac:dyDescent="0.25">
      <c r="A265">
        <v>264</v>
      </c>
      <c r="B265" s="3">
        <v>49644</v>
      </c>
      <c r="C265" s="1">
        <f>IF(A265&lt;=$U$6*12,$C$2,0)</f>
        <v>87757.157008879876</v>
      </c>
      <c r="D265" s="1">
        <f>F264*$U$5/12</f>
        <v>48521.358891419055</v>
      </c>
      <c r="E265" s="1">
        <f t="shared" si="47"/>
        <v>39235.798117460821</v>
      </c>
      <c r="F265" s="1">
        <f t="shared" si="48"/>
        <v>5783327.2688528262</v>
      </c>
      <c r="G265" s="5">
        <f t="shared" si="39"/>
        <v>0.42166727311471736</v>
      </c>
      <c r="H265" s="1">
        <f>$U$4*$U$9/12*POWER((1+$U$10),QUOTIENT(A265,12))</f>
        <v>73131.517998043098</v>
      </c>
      <c r="I265" s="4">
        <f t="shared" si="40"/>
        <v>0</v>
      </c>
      <c r="J265" s="4">
        <f t="shared" si="41"/>
        <v>0</v>
      </c>
      <c r="K265" s="4">
        <f t="shared" si="42"/>
        <v>0</v>
      </c>
      <c r="L265" s="4">
        <f t="shared" si="43"/>
        <v>0</v>
      </c>
      <c r="M265" s="4">
        <f t="shared" si="44"/>
        <v>21135.166814152355</v>
      </c>
      <c r="N265" s="7">
        <f t="shared" si="45"/>
        <v>49644</v>
      </c>
      <c r="O265" s="1">
        <f t="shared" si="46"/>
        <v>264</v>
      </c>
    </row>
    <row r="266" spans="1:15" x14ac:dyDescent="0.25">
      <c r="A266">
        <v>265</v>
      </c>
      <c r="B266" s="3">
        <v>49675</v>
      </c>
      <c r="C266" s="1">
        <f>IF(A266&lt;=$U$6*12,$C$2,0)</f>
        <v>87757.157008879876</v>
      </c>
      <c r="D266" s="1">
        <f>F265*$U$5/12</f>
        <v>48194.393907106889</v>
      </c>
      <c r="E266" s="1">
        <f t="shared" si="47"/>
        <v>39562.763101772987</v>
      </c>
      <c r="F266" s="1">
        <f t="shared" si="48"/>
        <v>5743764.5057510529</v>
      </c>
      <c r="G266" s="5">
        <f t="shared" si="39"/>
        <v>0.42562354942489472</v>
      </c>
      <c r="H266" s="1">
        <f>$U$4*$U$9/12*POWER((1+$U$10),QUOTIENT(A266,12))</f>
        <v>73131.517998043098</v>
      </c>
      <c r="I266" s="4">
        <f t="shared" si="40"/>
        <v>0</v>
      </c>
      <c r="J266" s="4">
        <f t="shared" si="41"/>
        <v>0</v>
      </c>
      <c r="K266" s="4">
        <f t="shared" si="42"/>
        <v>0</v>
      </c>
      <c r="L266" s="4">
        <f t="shared" si="43"/>
        <v>0</v>
      </c>
      <c r="M266" s="4">
        <f t="shared" si="44"/>
        <v>20925.907736784509</v>
      </c>
      <c r="N266" s="7">
        <f t="shared" si="45"/>
        <v>49675</v>
      </c>
      <c r="O266" s="1">
        <f t="shared" si="46"/>
        <v>265</v>
      </c>
    </row>
    <row r="267" spans="1:15" x14ac:dyDescent="0.25">
      <c r="A267">
        <v>266</v>
      </c>
      <c r="B267" s="3">
        <v>49706</v>
      </c>
      <c r="C267" s="1">
        <f>IF(A267&lt;=$U$6*12,$C$2,0)</f>
        <v>87757.157008879876</v>
      </c>
      <c r="D267" s="1">
        <f>F266*$U$5/12</f>
        <v>47864.704214592108</v>
      </c>
      <c r="E267" s="1">
        <f t="shared" si="47"/>
        <v>39892.452794287768</v>
      </c>
      <c r="F267" s="1">
        <f t="shared" si="48"/>
        <v>5703872.0529567655</v>
      </c>
      <c r="G267" s="5">
        <f t="shared" si="39"/>
        <v>0.42961279470432345</v>
      </c>
      <c r="H267" s="1">
        <f>$U$4*$U$9/12*POWER((1+$U$10),QUOTIENT(A267,12))</f>
        <v>73131.517998043098</v>
      </c>
      <c r="I267" s="4">
        <f t="shared" si="40"/>
        <v>0</v>
      </c>
      <c r="J267" s="4">
        <f t="shared" si="41"/>
        <v>0</v>
      </c>
      <c r="K267" s="4">
        <f t="shared" si="42"/>
        <v>0</v>
      </c>
      <c r="L267" s="4">
        <f t="shared" si="43"/>
        <v>0</v>
      </c>
      <c r="M267" s="4">
        <f t="shared" si="44"/>
        <v>20718.720531469811</v>
      </c>
      <c r="N267" s="7">
        <f t="shared" si="45"/>
        <v>49706</v>
      </c>
      <c r="O267" s="1">
        <f t="shared" si="46"/>
        <v>266</v>
      </c>
    </row>
    <row r="268" spans="1:15" x14ac:dyDescent="0.25">
      <c r="A268">
        <v>267</v>
      </c>
      <c r="B268" s="3">
        <v>49735</v>
      </c>
      <c r="C268" s="1">
        <f>IF(A268&lt;=$U$6*12,$C$2,0)</f>
        <v>87757.157008879876</v>
      </c>
      <c r="D268" s="1">
        <f>F267*$U$5/12</f>
        <v>47532.26710797305</v>
      </c>
      <c r="E268" s="1">
        <f t="shared" si="47"/>
        <v>40224.889900906826</v>
      </c>
      <c r="F268" s="1">
        <f t="shared" si="48"/>
        <v>5663647.1630558586</v>
      </c>
      <c r="G268" s="5">
        <f t="shared" si="39"/>
        <v>0.43363528369441412</v>
      </c>
      <c r="H268" s="1">
        <f>$U$4*$U$9/12*POWER((1+$U$10),QUOTIENT(A268,12))</f>
        <v>73131.517998043098</v>
      </c>
      <c r="I268" s="4">
        <f t="shared" si="40"/>
        <v>0</v>
      </c>
      <c r="J268" s="4">
        <f t="shared" si="41"/>
        <v>0</v>
      </c>
      <c r="K268" s="4">
        <f t="shared" si="42"/>
        <v>0</v>
      </c>
      <c r="L268" s="4">
        <f t="shared" si="43"/>
        <v>0</v>
      </c>
      <c r="M268" s="4">
        <f t="shared" si="44"/>
        <v>20513.58468462358</v>
      </c>
      <c r="N268" s="7">
        <f t="shared" si="45"/>
        <v>49735</v>
      </c>
      <c r="O268" s="1">
        <f t="shared" si="46"/>
        <v>267</v>
      </c>
    </row>
    <row r="269" spans="1:15" x14ac:dyDescent="0.25">
      <c r="A269">
        <v>268</v>
      </c>
      <c r="B269" s="3">
        <v>49766</v>
      </c>
      <c r="C269" s="1">
        <f>IF(A269&lt;=$U$6*12,$C$2,0)</f>
        <v>87757.157008879876</v>
      </c>
      <c r="D269" s="1">
        <f>F268*$U$5/12</f>
        <v>47197.059692132163</v>
      </c>
      <c r="E269" s="1">
        <f t="shared" si="47"/>
        <v>40560.097316747713</v>
      </c>
      <c r="F269" s="1">
        <f t="shared" si="48"/>
        <v>5623087.065739111</v>
      </c>
      <c r="G269" s="5">
        <f t="shared" si="39"/>
        <v>0.43769129342608892</v>
      </c>
      <c r="H269" s="1">
        <f>$U$4*$U$9/12*POWER((1+$U$10),QUOTIENT(A269,12))</f>
        <v>73131.517998043098</v>
      </c>
      <c r="I269" s="4">
        <f t="shared" si="40"/>
        <v>0</v>
      </c>
      <c r="J269" s="4">
        <f t="shared" si="41"/>
        <v>0</v>
      </c>
      <c r="K269" s="4">
        <f t="shared" si="42"/>
        <v>0</v>
      </c>
      <c r="L269" s="4">
        <f t="shared" si="43"/>
        <v>0</v>
      </c>
      <c r="M269" s="4">
        <f t="shared" si="44"/>
        <v>20310.479885765919</v>
      </c>
      <c r="N269" s="7">
        <f t="shared" si="45"/>
        <v>49766</v>
      </c>
      <c r="O269" s="1">
        <f t="shared" si="46"/>
        <v>268</v>
      </c>
    </row>
    <row r="270" spans="1:15" x14ac:dyDescent="0.25">
      <c r="A270">
        <v>269</v>
      </c>
      <c r="B270" s="3">
        <v>49796</v>
      </c>
      <c r="C270" s="1">
        <f>IF(A270&lt;=$U$6*12,$C$2,0)</f>
        <v>87757.157008879876</v>
      </c>
      <c r="D270" s="1">
        <f>F269*$U$5/12</f>
        <v>46859.058881159261</v>
      </c>
      <c r="E270" s="1">
        <f t="shared" si="47"/>
        <v>40898.098127720616</v>
      </c>
      <c r="F270" s="1">
        <f t="shared" si="48"/>
        <v>5582188.9676113902</v>
      </c>
      <c r="G270" s="5">
        <f t="shared" si="39"/>
        <v>0.44178110323886099</v>
      </c>
      <c r="H270" s="1">
        <f>$U$4*$U$9/12*POWER((1+$U$10),QUOTIENT(A270,12))</f>
        <v>73131.517998043098</v>
      </c>
      <c r="I270" s="4">
        <f t="shared" si="40"/>
        <v>0</v>
      </c>
      <c r="J270" s="4">
        <f t="shared" si="41"/>
        <v>0</v>
      </c>
      <c r="K270" s="4">
        <f t="shared" si="42"/>
        <v>0</v>
      </c>
      <c r="L270" s="4">
        <f t="shared" si="43"/>
        <v>0</v>
      </c>
      <c r="M270" s="4">
        <f t="shared" si="44"/>
        <v>20109.386025510808</v>
      </c>
      <c r="N270" s="7">
        <f t="shared" si="45"/>
        <v>49796</v>
      </c>
      <c r="O270" s="1">
        <f t="shared" si="46"/>
        <v>269</v>
      </c>
    </row>
    <row r="271" spans="1:15" x14ac:dyDescent="0.25">
      <c r="A271">
        <v>270</v>
      </c>
      <c r="B271" s="3">
        <v>49827</v>
      </c>
      <c r="C271" s="1">
        <f>IF(A271&lt;=$U$6*12,$C$2,0)</f>
        <v>87757.157008879876</v>
      </c>
      <c r="D271" s="1">
        <f>F270*$U$5/12</f>
        <v>46518.241396761587</v>
      </c>
      <c r="E271" s="1">
        <f t="shared" si="47"/>
        <v>41238.91561211829</v>
      </c>
      <c r="F271" s="1">
        <f t="shared" si="48"/>
        <v>5540950.0519992718</v>
      </c>
      <c r="G271" s="5">
        <f t="shared" si="39"/>
        <v>0.44590499480007284</v>
      </c>
      <c r="H271" s="1">
        <f>$U$4*$U$9/12*POWER((1+$U$10),QUOTIENT(A271,12))</f>
        <v>73131.517998043098</v>
      </c>
      <c r="I271" s="4">
        <f t="shared" si="40"/>
        <v>0</v>
      </c>
      <c r="J271" s="4">
        <f t="shared" si="41"/>
        <v>0</v>
      </c>
      <c r="K271" s="4">
        <f t="shared" si="42"/>
        <v>0</v>
      </c>
      <c r="L271" s="4">
        <f t="shared" si="43"/>
        <v>0</v>
      </c>
      <c r="M271" s="4">
        <f t="shared" si="44"/>
        <v>19910.283193575055</v>
      </c>
      <c r="N271" s="7">
        <f t="shared" si="45"/>
        <v>49827</v>
      </c>
      <c r="O271" s="1">
        <f t="shared" si="46"/>
        <v>270</v>
      </c>
    </row>
    <row r="272" spans="1:15" x14ac:dyDescent="0.25">
      <c r="A272">
        <v>271</v>
      </c>
      <c r="B272" s="3">
        <v>49857</v>
      </c>
      <c r="C272" s="1">
        <f>IF(A272&lt;=$U$6*12,$C$2,0)</f>
        <v>87757.157008879876</v>
      </c>
      <c r="D272" s="1">
        <f>F271*$U$5/12</f>
        <v>46174.583766660602</v>
      </c>
      <c r="E272" s="1">
        <f t="shared" si="47"/>
        <v>41582.573242219274</v>
      </c>
      <c r="F272" s="1">
        <f t="shared" si="48"/>
        <v>5499367.4787570527</v>
      </c>
      <c r="G272" s="5">
        <f t="shared" si="39"/>
        <v>0.45006325212429471</v>
      </c>
      <c r="H272" s="1">
        <f>$U$4*$U$9/12*POWER((1+$U$10),QUOTIENT(A272,12))</f>
        <v>73131.517998043098</v>
      </c>
      <c r="I272" s="4">
        <f t="shared" si="40"/>
        <v>0</v>
      </c>
      <c r="J272" s="4">
        <f t="shared" si="41"/>
        <v>0</v>
      </c>
      <c r="K272" s="4">
        <f t="shared" si="42"/>
        <v>0</v>
      </c>
      <c r="L272" s="4">
        <f t="shared" si="43"/>
        <v>0</v>
      </c>
      <c r="M272" s="4">
        <f t="shared" si="44"/>
        <v>19713.151676806992</v>
      </c>
      <c r="N272" s="7">
        <f t="shared" si="45"/>
        <v>49857</v>
      </c>
      <c r="O272" s="1">
        <f t="shared" si="46"/>
        <v>271</v>
      </c>
    </row>
    <row r="273" spans="1:15" x14ac:dyDescent="0.25">
      <c r="A273">
        <v>272</v>
      </c>
      <c r="B273" s="3">
        <v>49888</v>
      </c>
      <c r="C273" s="1">
        <f>IF(A273&lt;=$U$6*12,$C$2,0)</f>
        <v>87757.157008879876</v>
      </c>
      <c r="D273" s="1">
        <f>F272*$U$5/12</f>
        <v>45828.062322975435</v>
      </c>
      <c r="E273" s="1">
        <f t="shared" si="47"/>
        <v>41929.094685904442</v>
      </c>
      <c r="F273" s="1">
        <f t="shared" si="48"/>
        <v>5457438.384071148</v>
      </c>
      <c r="G273" s="5">
        <f t="shared" si="39"/>
        <v>0.45425616159288518</v>
      </c>
      <c r="H273" s="1">
        <f>$U$4*$U$9/12*POWER((1+$U$10),QUOTIENT(A273,12))</f>
        <v>73131.517998043098</v>
      </c>
      <c r="I273" s="4">
        <f t="shared" si="40"/>
        <v>0</v>
      </c>
      <c r="J273" s="4">
        <f t="shared" si="41"/>
        <v>0</v>
      </c>
      <c r="K273" s="4">
        <f t="shared" si="42"/>
        <v>0</v>
      </c>
      <c r="L273" s="4">
        <f t="shared" si="43"/>
        <v>0</v>
      </c>
      <c r="M273" s="4">
        <f t="shared" si="44"/>
        <v>19517.97195723464</v>
      </c>
      <c r="N273" s="7">
        <f t="shared" si="45"/>
        <v>49888</v>
      </c>
      <c r="O273" s="1">
        <f t="shared" si="46"/>
        <v>272</v>
      </c>
    </row>
    <row r="274" spans="1:15" x14ac:dyDescent="0.25">
      <c r="A274">
        <v>273</v>
      </c>
      <c r="B274" s="3">
        <v>49919</v>
      </c>
      <c r="C274" s="1">
        <f>IF(A274&lt;=$U$6*12,$C$2,0)</f>
        <v>87757.157008879876</v>
      </c>
      <c r="D274" s="1">
        <f>F273*$U$5/12</f>
        <v>45478.653200592904</v>
      </c>
      <c r="E274" s="1">
        <f t="shared" si="47"/>
        <v>42278.503808286972</v>
      </c>
      <c r="F274" s="1">
        <f t="shared" si="48"/>
        <v>5415159.880262861</v>
      </c>
      <c r="G274" s="5">
        <f t="shared" si="39"/>
        <v>0.45848401197371391</v>
      </c>
      <c r="H274" s="1">
        <f>$U$4*$U$9/12*POWER((1+$U$10),QUOTIENT(A274,12))</f>
        <v>73131.517998043098</v>
      </c>
      <c r="I274" s="4">
        <f t="shared" si="40"/>
        <v>0</v>
      </c>
      <c r="J274" s="4">
        <f t="shared" si="41"/>
        <v>0</v>
      </c>
      <c r="K274" s="4">
        <f t="shared" si="42"/>
        <v>0</v>
      </c>
      <c r="L274" s="4">
        <f t="shared" si="43"/>
        <v>0</v>
      </c>
      <c r="M274" s="4">
        <f t="shared" si="44"/>
        <v>19324.724710133305</v>
      </c>
      <c r="N274" s="7">
        <f t="shared" si="45"/>
        <v>49919</v>
      </c>
      <c r="O274" s="1">
        <f t="shared" si="46"/>
        <v>273</v>
      </c>
    </row>
    <row r="275" spans="1:15" x14ac:dyDescent="0.25">
      <c r="A275">
        <v>274</v>
      </c>
      <c r="B275" s="3">
        <v>49949</v>
      </c>
      <c r="C275" s="1">
        <f>IF(A275&lt;=$U$6*12,$C$2,0)</f>
        <v>87757.157008879876</v>
      </c>
      <c r="D275" s="1">
        <f>F274*$U$5/12</f>
        <v>45126.332335523846</v>
      </c>
      <c r="E275" s="1">
        <f t="shared" si="47"/>
        <v>42630.82467335603</v>
      </c>
      <c r="F275" s="1">
        <f t="shared" si="48"/>
        <v>5372529.0555895045</v>
      </c>
      <c r="G275" s="5">
        <f t="shared" si="39"/>
        <v>0.46274709444104956</v>
      </c>
      <c r="H275" s="1">
        <f>$U$4*$U$9/12*POWER((1+$U$10),QUOTIENT(A275,12))</f>
        <v>73131.517998043098</v>
      </c>
      <c r="I275" s="4">
        <f t="shared" si="40"/>
        <v>0</v>
      </c>
      <c r="J275" s="4">
        <f t="shared" si="41"/>
        <v>0</v>
      </c>
      <c r="K275" s="4">
        <f t="shared" si="42"/>
        <v>0</v>
      </c>
      <c r="L275" s="4">
        <f t="shared" si="43"/>
        <v>0</v>
      </c>
      <c r="M275" s="4">
        <f t="shared" si="44"/>
        <v>19133.390802112182</v>
      </c>
      <c r="N275" s="7">
        <f t="shared" si="45"/>
        <v>49949</v>
      </c>
      <c r="O275" s="1">
        <f t="shared" si="46"/>
        <v>274</v>
      </c>
    </row>
    <row r="276" spans="1:15" x14ac:dyDescent="0.25">
      <c r="A276">
        <v>275</v>
      </c>
      <c r="B276" s="3">
        <v>49980</v>
      </c>
      <c r="C276" s="1">
        <f>IF(A276&lt;=$U$6*12,$C$2,0)</f>
        <v>87757.157008879876</v>
      </c>
      <c r="D276" s="1">
        <f>F275*$U$5/12</f>
        <v>44771.075463245877</v>
      </c>
      <c r="E276" s="1">
        <f t="shared" si="47"/>
        <v>42986.081545633999</v>
      </c>
      <c r="F276" s="1">
        <f t="shared" si="48"/>
        <v>5329542.9740438703</v>
      </c>
      <c r="G276" s="5">
        <f t="shared" si="39"/>
        <v>0.46704570259561295</v>
      </c>
      <c r="H276" s="1">
        <f>$U$4*$U$9/12*POWER((1+$U$10),QUOTIENT(A276,12))</f>
        <v>73131.517998043098</v>
      </c>
      <c r="I276" s="4">
        <f t="shared" si="40"/>
        <v>0</v>
      </c>
      <c r="J276" s="4">
        <f t="shared" si="41"/>
        <v>0</v>
      </c>
      <c r="K276" s="4">
        <f t="shared" si="42"/>
        <v>0</v>
      </c>
      <c r="L276" s="4">
        <f t="shared" si="43"/>
        <v>0</v>
      </c>
      <c r="M276" s="4">
        <f t="shared" si="44"/>
        <v>18943.951289219989</v>
      </c>
      <c r="N276" s="7">
        <f t="shared" si="45"/>
        <v>49980</v>
      </c>
      <c r="O276" s="1">
        <f t="shared" si="46"/>
        <v>275</v>
      </c>
    </row>
    <row r="277" spans="1:15" x14ac:dyDescent="0.25">
      <c r="A277">
        <v>276</v>
      </c>
      <c r="B277" s="3">
        <v>50010</v>
      </c>
      <c r="C277" s="1">
        <f>IF(A277&lt;=$U$6*12,$C$2,0)</f>
        <v>87757.157008879876</v>
      </c>
      <c r="D277" s="1">
        <f>F276*$U$5/12</f>
        <v>44412.85811703225</v>
      </c>
      <c r="E277" s="1">
        <f t="shared" si="47"/>
        <v>43344.298891847626</v>
      </c>
      <c r="F277" s="1">
        <f t="shared" si="48"/>
        <v>5286198.6751520224</v>
      </c>
      <c r="G277" s="5">
        <f t="shared" si="39"/>
        <v>0.47138013248479776</v>
      </c>
      <c r="H277" s="1">
        <f>$U$4*$U$9/12*POWER((1+$U$10),QUOTIENT(A277,12))</f>
        <v>76788.093897945262</v>
      </c>
      <c r="I277" s="4">
        <f t="shared" si="40"/>
        <v>0</v>
      </c>
      <c r="J277" s="4">
        <f t="shared" si="41"/>
        <v>0</v>
      </c>
      <c r="K277" s="4">
        <f t="shared" si="42"/>
        <v>0</v>
      </c>
      <c r="L277" s="4">
        <f t="shared" si="43"/>
        <v>0</v>
      </c>
      <c r="M277" s="4">
        <f t="shared" si="44"/>
        <v>14067.077488825827</v>
      </c>
      <c r="N277" s="7">
        <f t="shared" si="45"/>
        <v>50010</v>
      </c>
      <c r="O277" s="1">
        <f t="shared" si="46"/>
        <v>276</v>
      </c>
    </row>
    <row r="278" spans="1:15" x14ac:dyDescent="0.25">
      <c r="A278">
        <v>277</v>
      </c>
      <c r="B278" s="3">
        <v>50041</v>
      </c>
      <c r="C278" s="1">
        <f>IF(A278&lt;=$U$6*12,$C$2,0)</f>
        <v>87757.157008879876</v>
      </c>
      <c r="D278" s="1">
        <f>F277*$U$5/12</f>
        <v>44051.655626266853</v>
      </c>
      <c r="E278" s="1">
        <f t="shared" si="47"/>
        <v>43705.501382613023</v>
      </c>
      <c r="F278" s="1">
        <f t="shared" si="48"/>
        <v>5242493.1737694098</v>
      </c>
      <c r="G278" s="5">
        <f t="shared" si="39"/>
        <v>0.47575068262305903</v>
      </c>
      <c r="H278" s="1">
        <f>$U$4*$U$9/12*POWER((1+$U$10),QUOTIENT(A278,12))</f>
        <v>76788.093897945262</v>
      </c>
      <c r="I278" s="4">
        <f t="shared" si="40"/>
        <v>0</v>
      </c>
      <c r="J278" s="4">
        <f t="shared" si="41"/>
        <v>0</v>
      </c>
      <c r="K278" s="4">
        <f t="shared" si="42"/>
        <v>0</v>
      </c>
      <c r="L278" s="4">
        <f t="shared" si="43"/>
        <v>0</v>
      </c>
      <c r="M278" s="4">
        <f t="shared" si="44"/>
        <v>13927.799493886956</v>
      </c>
      <c r="N278" s="7">
        <f t="shared" si="45"/>
        <v>50041</v>
      </c>
      <c r="O278" s="1">
        <f t="shared" si="46"/>
        <v>277</v>
      </c>
    </row>
    <row r="279" spans="1:15" x14ac:dyDescent="0.25">
      <c r="A279">
        <v>278</v>
      </c>
      <c r="B279" s="3">
        <v>50072</v>
      </c>
      <c r="C279" s="1">
        <f>IF(A279&lt;=$U$6*12,$C$2,0)</f>
        <v>87757.157008879876</v>
      </c>
      <c r="D279" s="1">
        <f>F278*$U$5/12</f>
        <v>43687.443114745081</v>
      </c>
      <c r="E279" s="1">
        <f t="shared" si="47"/>
        <v>44069.713894134795</v>
      </c>
      <c r="F279" s="1">
        <f t="shared" si="48"/>
        <v>5198423.4598752754</v>
      </c>
      <c r="G279" s="5">
        <f t="shared" si="39"/>
        <v>0.48015765401247246</v>
      </c>
      <c r="H279" s="1">
        <f>$U$4*$U$9/12*POWER((1+$U$10),QUOTIENT(A279,12))</f>
        <v>76788.093897945262</v>
      </c>
      <c r="I279" s="4">
        <f t="shared" si="40"/>
        <v>0</v>
      </c>
      <c r="J279" s="4">
        <f t="shared" si="41"/>
        <v>0</v>
      </c>
      <c r="K279" s="4">
        <f t="shared" si="42"/>
        <v>0</v>
      </c>
      <c r="L279" s="4">
        <f t="shared" si="43"/>
        <v>0</v>
      </c>
      <c r="M279" s="4">
        <f t="shared" si="44"/>
        <v>13789.900488996984</v>
      </c>
      <c r="N279" s="7">
        <f t="shared" si="45"/>
        <v>50072</v>
      </c>
      <c r="O279" s="1">
        <f t="shared" si="46"/>
        <v>278</v>
      </c>
    </row>
    <row r="280" spans="1:15" x14ac:dyDescent="0.25">
      <c r="A280">
        <v>279</v>
      </c>
      <c r="B280" s="3">
        <v>50100</v>
      </c>
      <c r="C280" s="1">
        <f>IF(A280&lt;=$U$6*12,$C$2,0)</f>
        <v>87757.157008879876</v>
      </c>
      <c r="D280" s="1">
        <f>F279*$U$5/12</f>
        <v>43320.195498960631</v>
      </c>
      <c r="E280" s="1">
        <f t="shared" si="47"/>
        <v>44436.961509919245</v>
      </c>
      <c r="F280" s="1">
        <f t="shared" si="48"/>
        <v>5153986.4983653566</v>
      </c>
      <c r="G280" s="5">
        <f t="shared" si="39"/>
        <v>0.48460135016346434</v>
      </c>
      <c r="H280" s="1">
        <f>$U$4*$U$9/12*POWER((1+$U$10),QUOTIENT(A280,12))</f>
        <v>76788.093897945262</v>
      </c>
      <c r="I280" s="4">
        <f t="shared" si="40"/>
        <v>0</v>
      </c>
      <c r="J280" s="4">
        <f t="shared" si="41"/>
        <v>0</v>
      </c>
      <c r="K280" s="4">
        <f t="shared" si="42"/>
        <v>0</v>
      </c>
      <c r="L280" s="4">
        <f t="shared" si="43"/>
        <v>0</v>
      </c>
      <c r="M280" s="4">
        <f t="shared" si="44"/>
        <v>13653.366820789095</v>
      </c>
      <c r="N280" s="7">
        <f t="shared" si="45"/>
        <v>50100</v>
      </c>
      <c r="O280" s="1">
        <f t="shared" si="46"/>
        <v>279</v>
      </c>
    </row>
    <row r="281" spans="1:15" x14ac:dyDescent="0.25">
      <c r="A281">
        <v>280</v>
      </c>
      <c r="B281" s="3">
        <v>50131</v>
      </c>
      <c r="C281" s="1">
        <f>IF(A281&lt;=$U$6*12,$C$2,0)</f>
        <v>87757.157008879876</v>
      </c>
      <c r="D281" s="1">
        <f>F280*$U$5/12</f>
        <v>42949.887486377971</v>
      </c>
      <c r="E281" s="1">
        <f t="shared" si="47"/>
        <v>44807.269522501905</v>
      </c>
      <c r="F281" s="1">
        <f t="shared" si="48"/>
        <v>5109179.2288428545</v>
      </c>
      <c r="G281" s="5">
        <f t="shared" si="39"/>
        <v>0.48908207711571455</v>
      </c>
      <c r="H281" s="1">
        <f>$U$4*$U$9/12*POWER((1+$U$10),QUOTIENT(A281,12))</f>
        <v>76788.093897945262</v>
      </c>
      <c r="I281" s="4">
        <f t="shared" si="40"/>
        <v>0</v>
      </c>
      <c r="J281" s="4">
        <f t="shared" si="41"/>
        <v>0</v>
      </c>
      <c r="K281" s="4">
        <f t="shared" si="42"/>
        <v>0</v>
      </c>
      <c r="L281" s="4">
        <f t="shared" si="43"/>
        <v>0</v>
      </c>
      <c r="M281" s="4">
        <f t="shared" si="44"/>
        <v>13518.184971078308</v>
      </c>
      <c r="N281" s="7">
        <f t="shared" si="45"/>
        <v>50131</v>
      </c>
      <c r="O281" s="1">
        <f t="shared" si="46"/>
        <v>280</v>
      </c>
    </row>
    <row r="282" spans="1:15" x14ac:dyDescent="0.25">
      <c r="A282">
        <v>281</v>
      </c>
      <c r="B282" s="3">
        <v>50161</v>
      </c>
      <c r="C282" s="1">
        <f>IF(A282&lt;=$U$6*12,$C$2,0)</f>
        <v>87757.157008879876</v>
      </c>
      <c r="D282" s="1">
        <f>F281*$U$5/12</f>
        <v>42576.493573690452</v>
      </c>
      <c r="E282" s="1">
        <f t="shared" si="47"/>
        <v>45180.663435189424</v>
      </c>
      <c r="F282" s="1">
        <f t="shared" si="48"/>
        <v>5063998.5654076654</v>
      </c>
      <c r="G282" s="5">
        <f t="shared" si="39"/>
        <v>0.49360014345923348</v>
      </c>
      <c r="H282" s="1">
        <f>$U$4*$U$9/12*POWER((1+$U$10),QUOTIENT(A282,12))</f>
        <v>76788.093897945262</v>
      </c>
      <c r="I282" s="4">
        <f t="shared" si="40"/>
        <v>0</v>
      </c>
      <c r="J282" s="4">
        <f t="shared" si="41"/>
        <v>0</v>
      </c>
      <c r="K282" s="4">
        <f t="shared" si="42"/>
        <v>0</v>
      </c>
      <c r="L282" s="4">
        <f t="shared" si="43"/>
        <v>0</v>
      </c>
      <c r="M282" s="4">
        <f t="shared" si="44"/>
        <v>13384.341555523079</v>
      </c>
      <c r="N282" s="7">
        <f t="shared" si="45"/>
        <v>50161</v>
      </c>
      <c r="O282" s="1">
        <f t="shared" si="46"/>
        <v>281</v>
      </c>
    </row>
    <row r="283" spans="1:15" x14ac:dyDescent="0.25">
      <c r="A283">
        <v>282</v>
      </c>
      <c r="B283" s="3">
        <v>50192</v>
      </c>
      <c r="C283" s="1">
        <f>IF(A283&lt;=$U$6*12,$C$2,0)</f>
        <v>87757.157008879876</v>
      </c>
      <c r="D283" s="1">
        <f>F282*$U$5/12</f>
        <v>42199.988045063881</v>
      </c>
      <c r="E283" s="1">
        <f t="shared" si="47"/>
        <v>45557.168963815995</v>
      </c>
      <c r="F283" s="1">
        <f t="shared" si="48"/>
        <v>5018441.3964438494</v>
      </c>
      <c r="G283" s="5">
        <f t="shared" si="39"/>
        <v>0.49815586035561504</v>
      </c>
      <c r="H283" s="1">
        <f>$U$4*$U$9/12*POWER((1+$U$10),QUOTIENT(A283,12))</f>
        <v>76788.093897945262</v>
      </c>
      <c r="I283" s="4">
        <f t="shared" si="40"/>
        <v>0</v>
      </c>
      <c r="J283" s="4">
        <f t="shared" si="41"/>
        <v>0</v>
      </c>
      <c r="K283" s="4">
        <f t="shared" si="42"/>
        <v>0</v>
      </c>
      <c r="L283" s="4">
        <f t="shared" si="43"/>
        <v>0</v>
      </c>
      <c r="M283" s="4">
        <f t="shared" si="44"/>
        <v>13251.823322300077</v>
      </c>
      <c r="N283" s="7">
        <f t="shared" si="45"/>
        <v>50192</v>
      </c>
      <c r="O283" s="1">
        <f t="shared" si="46"/>
        <v>282</v>
      </c>
    </row>
    <row r="284" spans="1:15" x14ac:dyDescent="0.25">
      <c r="A284">
        <v>283</v>
      </c>
      <c r="B284" s="3">
        <v>50222</v>
      </c>
      <c r="C284" s="1">
        <f>IF(A284&lt;=$U$6*12,$C$2,0)</f>
        <v>87757.157008879876</v>
      </c>
      <c r="D284" s="1">
        <f>F283*$U$5/12</f>
        <v>41820.344970365411</v>
      </c>
      <c r="E284" s="1">
        <f t="shared" si="47"/>
        <v>45936.812038514465</v>
      </c>
      <c r="F284" s="1">
        <f t="shared" si="48"/>
        <v>4972504.5844053347</v>
      </c>
      <c r="G284" s="5">
        <f t="shared" si="39"/>
        <v>0.5027495415594665</v>
      </c>
      <c r="H284" s="1">
        <f>$U$4*$U$9/12*POWER((1+$U$10),QUOTIENT(A284,12))</f>
        <v>76788.093897945262</v>
      </c>
      <c r="I284" s="4">
        <f t="shared" si="40"/>
        <v>0</v>
      </c>
      <c r="J284" s="4">
        <f t="shared" si="41"/>
        <v>0</v>
      </c>
      <c r="K284" s="4">
        <f t="shared" si="42"/>
        <v>0</v>
      </c>
      <c r="L284" s="4">
        <f t="shared" si="43"/>
        <v>0</v>
      </c>
      <c r="M284" s="4">
        <f t="shared" si="44"/>
        <v>13120.617150792157</v>
      </c>
      <c r="N284" s="7">
        <f t="shared" si="45"/>
        <v>50222</v>
      </c>
      <c r="O284" s="1">
        <f t="shared" si="46"/>
        <v>283</v>
      </c>
    </row>
    <row r="285" spans="1:15" x14ac:dyDescent="0.25">
      <c r="A285">
        <v>284</v>
      </c>
      <c r="B285" s="3">
        <v>50253</v>
      </c>
      <c r="C285" s="1">
        <f>IF(A285&lt;=$U$6*12,$C$2,0)</f>
        <v>87757.157008879876</v>
      </c>
      <c r="D285" s="1">
        <f>F284*$U$5/12</f>
        <v>41437.538203377793</v>
      </c>
      <c r="E285" s="1">
        <f t="shared" si="47"/>
        <v>46319.618805502083</v>
      </c>
      <c r="F285" s="1">
        <f t="shared" si="48"/>
        <v>4926184.9655998321</v>
      </c>
      <c r="G285" s="5">
        <f t="shared" si="39"/>
        <v>0.50738150344001676</v>
      </c>
      <c r="H285" s="1">
        <f>$U$4*$U$9/12*POWER((1+$U$10),QUOTIENT(A285,12))</f>
        <v>76788.093897945262</v>
      </c>
      <c r="I285" s="4">
        <f t="shared" si="40"/>
        <v>0</v>
      </c>
      <c r="J285" s="4">
        <f t="shared" si="41"/>
        <v>0</v>
      </c>
      <c r="K285" s="4">
        <f t="shared" si="42"/>
        <v>0</v>
      </c>
      <c r="L285" s="4">
        <f t="shared" si="43"/>
        <v>0</v>
      </c>
      <c r="M285" s="4">
        <f t="shared" si="44"/>
        <v>12990.710050289264</v>
      </c>
      <c r="N285" s="7">
        <f t="shared" si="45"/>
        <v>50253</v>
      </c>
      <c r="O285" s="1">
        <f t="shared" si="46"/>
        <v>284</v>
      </c>
    </row>
    <row r="286" spans="1:15" x14ac:dyDescent="0.25">
      <c r="A286">
        <v>285</v>
      </c>
      <c r="B286" s="3">
        <v>50284</v>
      </c>
      <c r="C286" s="1">
        <f>IF(A286&lt;=$U$6*12,$C$2,0)</f>
        <v>87757.157008879876</v>
      </c>
      <c r="D286" s="1">
        <f>F285*$U$5/12</f>
        <v>41051.541379998605</v>
      </c>
      <c r="E286" s="1">
        <f t="shared" si="47"/>
        <v>46705.615628881271</v>
      </c>
      <c r="F286" s="1">
        <f t="shared" si="48"/>
        <v>4879479.3499709507</v>
      </c>
      <c r="G286" s="5">
        <f t="shared" si="39"/>
        <v>0.5120520650029049</v>
      </c>
      <c r="H286" s="1">
        <f>$U$4*$U$9/12*POWER((1+$U$10),QUOTIENT(A286,12))</f>
        <v>76788.093897945262</v>
      </c>
      <c r="I286" s="4">
        <f t="shared" si="40"/>
        <v>0</v>
      </c>
      <c r="J286" s="4">
        <f t="shared" si="41"/>
        <v>0</v>
      </c>
      <c r="K286" s="4">
        <f t="shared" si="42"/>
        <v>0</v>
      </c>
      <c r="L286" s="4">
        <f t="shared" si="43"/>
        <v>0</v>
      </c>
      <c r="M286" s="4">
        <f t="shared" si="44"/>
        <v>12862.089158702242</v>
      </c>
      <c r="N286" s="7">
        <f t="shared" si="45"/>
        <v>50284</v>
      </c>
      <c r="O286" s="1">
        <f t="shared" si="46"/>
        <v>285</v>
      </c>
    </row>
    <row r="287" spans="1:15" x14ac:dyDescent="0.25">
      <c r="A287">
        <v>286</v>
      </c>
      <c r="B287" s="3">
        <v>50314</v>
      </c>
      <c r="C287" s="1">
        <f>IF(A287&lt;=$U$6*12,$C$2,0)</f>
        <v>87757.157008879876</v>
      </c>
      <c r="D287" s="1">
        <f>F286*$U$5/12</f>
        <v>40662.327916424591</v>
      </c>
      <c r="E287" s="1">
        <f t="shared" si="47"/>
        <v>47094.829092455286</v>
      </c>
      <c r="F287" s="1">
        <f t="shared" si="48"/>
        <v>4832384.5208784956</v>
      </c>
      <c r="G287" s="5">
        <f t="shared" si="39"/>
        <v>0.51676154791215045</v>
      </c>
      <c r="H287" s="1">
        <f>$U$4*$U$9/12*POWER((1+$U$10),QUOTIENT(A287,12))</f>
        <v>76788.093897945262</v>
      </c>
      <c r="I287" s="4">
        <f t="shared" si="40"/>
        <v>0</v>
      </c>
      <c r="J287" s="4">
        <f t="shared" si="41"/>
        <v>0</v>
      </c>
      <c r="K287" s="4">
        <f t="shared" si="42"/>
        <v>0</v>
      </c>
      <c r="L287" s="4">
        <f t="shared" si="43"/>
        <v>0</v>
      </c>
      <c r="M287" s="4">
        <f t="shared" si="44"/>
        <v>12734.741741289345</v>
      </c>
      <c r="N287" s="7">
        <f t="shared" si="45"/>
        <v>50314</v>
      </c>
      <c r="O287" s="1">
        <f t="shared" si="46"/>
        <v>286</v>
      </c>
    </row>
    <row r="288" spans="1:15" x14ac:dyDescent="0.25">
      <c r="A288">
        <v>287</v>
      </c>
      <c r="B288" s="3">
        <v>50345</v>
      </c>
      <c r="C288" s="1">
        <f>IF(A288&lt;=$U$6*12,$C$2,0)</f>
        <v>87757.157008879876</v>
      </c>
      <c r="D288" s="1">
        <f>F287*$U$5/12</f>
        <v>40269.871007320799</v>
      </c>
      <c r="E288" s="1">
        <f t="shared" si="47"/>
        <v>47487.286001559078</v>
      </c>
      <c r="F288" s="1">
        <f t="shared" si="48"/>
        <v>4784897.2348769363</v>
      </c>
      <c r="G288" s="5">
        <f t="shared" si="39"/>
        <v>0.52151027651230641</v>
      </c>
      <c r="H288" s="1">
        <f>$U$4*$U$9/12*POWER((1+$U$10),QUOTIENT(A288,12))</f>
        <v>76788.093897945262</v>
      </c>
      <c r="I288" s="4">
        <f t="shared" si="40"/>
        <v>0</v>
      </c>
      <c r="J288" s="4">
        <f t="shared" si="41"/>
        <v>0</v>
      </c>
      <c r="K288" s="4">
        <f t="shared" si="42"/>
        <v>0</v>
      </c>
      <c r="L288" s="4">
        <f t="shared" si="43"/>
        <v>0</v>
      </c>
      <c r="M288" s="4">
        <f t="shared" si="44"/>
        <v>12608.655189395395</v>
      </c>
      <c r="N288" s="7">
        <f t="shared" si="45"/>
        <v>50345</v>
      </c>
      <c r="O288" s="1">
        <f t="shared" si="46"/>
        <v>287</v>
      </c>
    </row>
    <row r="289" spans="1:15" x14ac:dyDescent="0.25">
      <c r="A289">
        <v>288</v>
      </c>
      <c r="B289" s="3">
        <v>50375</v>
      </c>
      <c r="C289" s="1">
        <f>IF(A289&lt;=$U$6*12,$C$2,0)</f>
        <v>87757.157008879876</v>
      </c>
      <c r="D289" s="1">
        <f>F288*$U$5/12</f>
        <v>39874.143623974473</v>
      </c>
      <c r="E289" s="1">
        <f t="shared" si="47"/>
        <v>47883.013384905404</v>
      </c>
      <c r="F289" s="1">
        <f t="shared" si="48"/>
        <v>4737014.2214920307</v>
      </c>
      <c r="G289" s="5">
        <f t="shared" si="39"/>
        <v>0.52629857785079692</v>
      </c>
      <c r="H289" s="1">
        <f>$U$4*$U$9/12*POWER((1+$U$10),QUOTIENT(A289,12))</f>
        <v>80627.498592842516</v>
      </c>
      <c r="I289" s="4">
        <f t="shared" si="40"/>
        <v>0</v>
      </c>
      <c r="J289" s="4">
        <f t="shared" si="41"/>
        <v>0</v>
      </c>
      <c r="K289" s="4">
        <f t="shared" si="42"/>
        <v>0</v>
      </c>
      <c r="L289" s="4">
        <f t="shared" si="43"/>
        <v>0</v>
      </c>
      <c r="M289" s="4">
        <f t="shared" si="44"/>
        <v>8114.2163350767705</v>
      </c>
      <c r="N289" s="7">
        <f t="shared" si="45"/>
        <v>50375</v>
      </c>
      <c r="O289" s="1">
        <f t="shared" si="46"/>
        <v>288</v>
      </c>
    </row>
    <row r="290" spans="1:15" x14ac:dyDescent="0.25">
      <c r="A290">
        <v>289</v>
      </c>
      <c r="B290" s="3">
        <v>50406</v>
      </c>
      <c r="C290" s="1">
        <f>IF(A290&lt;=$U$6*12,$C$2,0)</f>
        <v>87757.157008879876</v>
      </c>
      <c r="D290" s="1">
        <f>F289*$U$5/12</f>
        <v>39475.11851243359</v>
      </c>
      <c r="E290" s="1">
        <f t="shared" si="47"/>
        <v>48282.038496446286</v>
      </c>
      <c r="F290" s="1">
        <f t="shared" si="48"/>
        <v>4688732.1829955848</v>
      </c>
      <c r="G290" s="5">
        <f t="shared" si="39"/>
        <v>0.53112678170044147</v>
      </c>
      <c r="H290" s="1">
        <f>$U$4*$U$9/12*POWER((1+$U$10),QUOTIENT(A290,12))</f>
        <v>80627.498592842516</v>
      </c>
      <c r="I290" s="4">
        <f t="shared" si="40"/>
        <v>0</v>
      </c>
      <c r="J290" s="4">
        <f t="shared" si="41"/>
        <v>0</v>
      </c>
      <c r="K290" s="4">
        <f t="shared" si="42"/>
        <v>0</v>
      </c>
      <c r="L290" s="4">
        <f t="shared" si="43"/>
        <v>0</v>
      </c>
      <c r="M290" s="4">
        <f t="shared" si="44"/>
        <v>8033.8775594819508</v>
      </c>
      <c r="N290" s="7">
        <f t="shared" si="45"/>
        <v>50406</v>
      </c>
      <c r="O290" s="1">
        <f t="shared" si="46"/>
        <v>289</v>
      </c>
    </row>
    <row r="291" spans="1:15" x14ac:dyDescent="0.25">
      <c r="A291">
        <v>290</v>
      </c>
      <c r="B291" s="3">
        <v>50437</v>
      </c>
      <c r="C291" s="1">
        <f>IF(A291&lt;=$U$6*12,$C$2,0)</f>
        <v>87757.157008879876</v>
      </c>
      <c r="D291" s="1">
        <f>F290*$U$5/12</f>
        <v>39072.768191629875</v>
      </c>
      <c r="E291" s="1">
        <f t="shared" si="47"/>
        <v>48684.388817250001</v>
      </c>
      <c r="F291" s="1">
        <f t="shared" si="48"/>
        <v>4640047.794178335</v>
      </c>
      <c r="G291" s="5">
        <f t="shared" si="39"/>
        <v>0.53599522058216653</v>
      </c>
      <c r="H291" s="1">
        <f>$U$4*$U$9/12*POWER((1+$U$10),QUOTIENT(A291,12))</f>
        <v>80627.498592842516</v>
      </c>
      <c r="I291" s="4">
        <f t="shared" si="40"/>
        <v>0</v>
      </c>
      <c r="J291" s="4">
        <f t="shared" si="41"/>
        <v>0</v>
      </c>
      <c r="K291" s="4">
        <f t="shared" si="42"/>
        <v>0</v>
      </c>
      <c r="L291" s="4">
        <f t="shared" si="43"/>
        <v>0</v>
      </c>
      <c r="M291" s="4">
        <f t="shared" si="44"/>
        <v>7954.3342173088613</v>
      </c>
      <c r="N291" s="7">
        <f t="shared" si="45"/>
        <v>50437</v>
      </c>
      <c r="O291" s="1">
        <f t="shared" si="46"/>
        <v>290</v>
      </c>
    </row>
    <row r="292" spans="1:15" x14ac:dyDescent="0.25">
      <c r="A292">
        <v>291</v>
      </c>
      <c r="B292" s="3">
        <v>50465</v>
      </c>
      <c r="C292" s="1">
        <f>IF(A292&lt;=$U$6*12,$C$2,0)</f>
        <v>87757.157008879876</v>
      </c>
      <c r="D292" s="1">
        <f>F291*$U$5/12</f>
        <v>38667.064951486129</v>
      </c>
      <c r="E292" s="1">
        <f t="shared" si="47"/>
        <v>49090.092057393747</v>
      </c>
      <c r="F292" s="1">
        <f t="shared" si="48"/>
        <v>4590957.7021209411</v>
      </c>
      <c r="G292" s="5">
        <f t="shared" si="39"/>
        <v>0.54090422978790587</v>
      </c>
      <c r="H292" s="1">
        <f>$U$4*$U$9/12*POWER((1+$U$10),QUOTIENT(A292,12))</f>
        <v>80627.498592842516</v>
      </c>
      <c r="I292" s="4">
        <f t="shared" si="40"/>
        <v>0</v>
      </c>
      <c r="J292" s="4">
        <f t="shared" si="41"/>
        <v>0</v>
      </c>
      <c r="K292" s="4">
        <f t="shared" si="42"/>
        <v>0</v>
      </c>
      <c r="L292" s="4">
        <f t="shared" si="43"/>
        <v>0</v>
      </c>
      <c r="M292" s="4">
        <f t="shared" si="44"/>
        <v>7875.5784329790722</v>
      </c>
      <c r="N292" s="7">
        <f t="shared" si="45"/>
        <v>50465</v>
      </c>
      <c r="O292" s="1">
        <f t="shared" si="46"/>
        <v>291</v>
      </c>
    </row>
    <row r="293" spans="1:15" x14ac:dyDescent="0.25">
      <c r="A293">
        <v>292</v>
      </c>
      <c r="B293" s="3">
        <v>50496</v>
      </c>
      <c r="C293" s="1">
        <f>IF(A293&lt;=$U$6*12,$C$2,0)</f>
        <v>87757.157008879876</v>
      </c>
      <c r="D293" s="1">
        <f>F292*$U$5/12</f>
        <v>38257.980851007844</v>
      </c>
      <c r="E293" s="1">
        <f t="shared" si="47"/>
        <v>49499.176157872032</v>
      </c>
      <c r="F293" s="1">
        <f t="shared" si="48"/>
        <v>4541458.5259630689</v>
      </c>
      <c r="G293" s="5">
        <f t="shared" si="39"/>
        <v>0.54585414740369309</v>
      </c>
      <c r="H293" s="1">
        <f>$U$4*$U$9/12*POWER((1+$U$10),QUOTIENT(A293,12))</f>
        <v>80627.498592842516</v>
      </c>
      <c r="I293" s="4">
        <f t="shared" si="40"/>
        <v>0</v>
      </c>
      <c r="J293" s="4">
        <f t="shared" si="41"/>
        <v>0</v>
      </c>
      <c r="K293" s="4">
        <f t="shared" si="42"/>
        <v>0</v>
      </c>
      <c r="L293" s="4">
        <f t="shared" si="43"/>
        <v>0</v>
      </c>
      <c r="M293" s="4">
        <f t="shared" si="44"/>
        <v>7797.6024088901704</v>
      </c>
      <c r="N293" s="7">
        <f t="shared" si="45"/>
        <v>50496</v>
      </c>
      <c r="O293" s="1">
        <f t="shared" si="46"/>
        <v>292</v>
      </c>
    </row>
    <row r="294" spans="1:15" x14ac:dyDescent="0.25">
      <c r="A294">
        <v>293</v>
      </c>
      <c r="B294" s="3">
        <v>50526</v>
      </c>
      <c r="C294" s="1">
        <f>IF(A294&lt;=$U$6*12,$C$2,0)</f>
        <v>87757.157008879876</v>
      </c>
      <c r="D294" s="1">
        <f>F293*$U$5/12</f>
        <v>37845.487716358912</v>
      </c>
      <c r="E294" s="1">
        <f t="shared" si="47"/>
        <v>49911.669292520965</v>
      </c>
      <c r="F294" s="1">
        <f t="shared" si="48"/>
        <v>4491546.8566705482</v>
      </c>
      <c r="G294" s="5">
        <f t="shared" si="39"/>
        <v>0.55084531433294515</v>
      </c>
      <c r="H294" s="1">
        <f>$U$4*$U$9/12*POWER((1+$U$10),QUOTIENT(A294,12))</f>
        <v>80627.498592842516</v>
      </c>
      <c r="I294" s="4">
        <f t="shared" si="40"/>
        <v>0</v>
      </c>
      <c r="J294" s="4">
        <f t="shared" si="41"/>
        <v>0</v>
      </c>
      <c r="K294" s="4">
        <f t="shared" si="42"/>
        <v>0</v>
      </c>
      <c r="L294" s="4">
        <f t="shared" si="43"/>
        <v>0</v>
      </c>
      <c r="M294" s="4">
        <f t="shared" si="44"/>
        <v>7720.3984246437331</v>
      </c>
      <c r="N294" s="7">
        <f t="shared" si="45"/>
        <v>50526</v>
      </c>
      <c r="O294" s="1">
        <f t="shared" si="46"/>
        <v>293</v>
      </c>
    </row>
    <row r="295" spans="1:15" x14ac:dyDescent="0.25">
      <c r="A295">
        <v>294</v>
      </c>
      <c r="B295" s="3">
        <v>50557</v>
      </c>
      <c r="C295" s="1">
        <f>IF(A295&lt;=$U$6*12,$C$2,0)</f>
        <v>87757.157008879876</v>
      </c>
      <c r="D295" s="1">
        <f>F294*$U$5/12</f>
        <v>37429.557138921235</v>
      </c>
      <c r="E295" s="1">
        <f t="shared" si="47"/>
        <v>50327.599869958642</v>
      </c>
      <c r="F295" s="1">
        <f t="shared" si="48"/>
        <v>4441219.2568005892</v>
      </c>
      <c r="G295" s="5">
        <f t="shared" si="39"/>
        <v>0.55587807431994107</v>
      </c>
      <c r="H295" s="1">
        <f>$U$4*$U$9/12*POWER((1+$U$10),QUOTIENT(A295,12))</f>
        <v>80627.498592842516</v>
      </c>
      <c r="I295" s="4">
        <f t="shared" si="40"/>
        <v>0</v>
      </c>
      <c r="J295" s="4">
        <f t="shared" si="41"/>
        <v>0</v>
      </c>
      <c r="K295" s="4">
        <f t="shared" si="42"/>
        <v>0</v>
      </c>
      <c r="L295" s="4">
        <f t="shared" si="43"/>
        <v>0</v>
      </c>
      <c r="M295" s="4">
        <f t="shared" si="44"/>
        <v>7643.9588362809218</v>
      </c>
      <c r="N295" s="7">
        <f t="shared" si="45"/>
        <v>50557</v>
      </c>
      <c r="O295" s="1">
        <f t="shared" si="46"/>
        <v>294</v>
      </c>
    </row>
    <row r="296" spans="1:15" x14ac:dyDescent="0.25">
      <c r="A296">
        <v>295</v>
      </c>
      <c r="B296" s="3">
        <v>50587</v>
      </c>
      <c r="C296" s="1">
        <f>IF(A296&lt;=$U$6*12,$C$2,0)</f>
        <v>87757.157008879876</v>
      </c>
      <c r="D296" s="1">
        <f>F295*$U$5/12</f>
        <v>37010.160473338248</v>
      </c>
      <c r="E296" s="1">
        <f t="shared" si="47"/>
        <v>50746.996535541628</v>
      </c>
      <c r="F296" s="1">
        <f t="shared" si="48"/>
        <v>4390472.2602650477</v>
      </c>
      <c r="G296" s="5">
        <f t="shared" si="39"/>
        <v>0.56095277397349519</v>
      </c>
      <c r="H296" s="1">
        <f>$U$4*$U$9/12*POWER((1+$U$10),QUOTIENT(A296,12))</f>
        <v>80627.498592842516</v>
      </c>
      <c r="I296" s="4">
        <f t="shared" si="40"/>
        <v>0</v>
      </c>
      <c r="J296" s="4">
        <f t="shared" si="41"/>
        <v>0</v>
      </c>
      <c r="K296" s="4">
        <f t="shared" si="42"/>
        <v>0</v>
      </c>
      <c r="L296" s="4">
        <f t="shared" si="43"/>
        <v>0</v>
      </c>
      <c r="M296" s="4">
        <f t="shared" si="44"/>
        <v>7568.2760755256668</v>
      </c>
      <c r="N296" s="7">
        <f t="shared" si="45"/>
        <v>50587</v>
      </c>
      <c r="O296" s="1">
        <f t="shared" si="46"/>
        <v>295</v>
      </c>
    </row>
    <row r="297" spans="1:15" x14ac:dyDescent="0.25">
      <c r="A297">
        <v>296</v>
      </c>
      <c r="B297" s="3">
        <v>50618</v>
      </c>
      <c r="C297" s="1">
        <f>IF(A297&lt;=$U$6*12,$C$2,0)</f>
        <v>87757.157008879876</v>
      </c>
      <c r="D297" s="1">
        <f>F296*$U$5/12</f>
        <v>36587.268835542061</v>
      </c>
      <c r="E297" s="1">
        <f t="shared" si="47"/>
        <v>51169.888173337815</v>
      </c>
      <c r="F297" s="1">
        <f t="shared" si="48"/>
        <v>4339302.3720917096</v>
      </c>
      <c r="G297" s="5">
        <f t="shared" si="39"/>
        <v>0.56606976279082899</v>
      </c>
      <c r="H297" s="1">
        <f>$U$4*$U$9/12*POWER((1+$U$10),QUOTIENT(A297,12))</f>
        <v>80627.498592842516</v>
      </c>
      <c r="I297" s="4">
        <f t="shared" si="40"/>
        <v>0</v>
      </c>
      <c r="J297" s="4">
        <f t="shared" si="41"/>
        <v>0</v>
      </c>
      <c r="K297" s="4">
        <f t="shared" si="42"/>
        <v>0</v>
      </c>
      <c r="L297" s="4">
        <f t="shared" si="43"/>
        <v>0</v>
      </c>
      <c r="M297" s="4">
        <f t="shared" si="44"/>
        <v>7493.3426490353122</v>
      </c>
      <c r="N297" s="7">
        <f t="shared" si="45"/>
        <v>50618</v>
      </c>
      <c r="O297" s="1">
        <f t="shared" si="46"/>
        <v>296</v>
      </c>
    </row>
    <row r="298" spans="1:15" x14ac:dyDescent="0.25">
      <c r="A298">
        <v>297</v>
      </c>
      <c r="B298" s="3">
        <v>50649</v>
      </c>
      <c r="C298" s="1">
        <f>IF(A298&lt;=$U$6*12,$C$2,0)</f>
        <v>87757.157008879876</v>
      </c>
      <c r="D298" s="1">
        <f>F297*$U$5/12</f>
        <v>36160.853100764252</v>
      </c>
      <c r="E298" s="1">
        <f t="shared" si="47"/>
        <v>51596.303908115624</v>
      </c>
      <c r="F298" s="1">
        <f t="shared" si="48"/>
        <v>4287706.0681835944</v>
      </c>
      <c r="G298" s="5">
        <f t="shared" si="39"/>
        <v>0.57122939318164057</v>
      </c>
      <c r="H298" s="1">
        <f>$U$4*$U$9/12*POWER((1+$U$10),QUOTIENT(A298,12))</f>
        <v>80627.498592842516</v>
      </c>
      <c r="I298" s="4">
        <f t="shared" si="40"/>
        <v>0</v>
      </c>
      <c r="J298" s="4">
        <f t="shared" si="41"/>
        <v>0</v>
      </c>
      <c r="K298" s="4">
        <f t="shared" si="42"/>
        <v>0</v>
      </c>
      <c r="L298" s="4">
        <f t="shared" si="43"/>
        <v>0</v>
      </c>
      <c r="M298" s="4">
        <f t="shared" si="44"/>
        <v>7419.1511376587259</v>
      </c>
      <c r="N298" s="7">
        <f t="shared" si="45"/>
        <v>50649</v>
      </c>
      <c r="O298" s="1">
        <f t="shared" si="46"/>
        <v>297</v>
      </c>
    </row>
    <row r="299" spans="1:15" x14ac:dyDescent="0.25">
      <c r="A299">
        <v>298</v>
      </c>
      <c r="B299" s="3">
        <v>50679</v>
      </c>
      <c r="C299" s="1">
        <f>IF(A299&lt;=$U$6*12,$C$2,0)</f>
        <v>87757.157008879876</v>
      </c>
      <c r="D299" s="1">
        <f>F298*$U$5/12</f>
        <v>35730.883901529953</v>
      </c>
      <c r="E299" s="1">
        <f t="shared" si="47"/>
        <v>52026.273107349924</v>
      </c>
      <c r="F299" s="1">
        <f t="shared" si="48"/>
        <v>4235679.7950762445</v>
      </c>
      <c r="G299" s="5">
        <f t="shared" si="39"/>
        <v>0.57643202049237552</v>
      </c>
      <c r="H299" s="1">
        <f>$U$4*$U$9/12*POWER((1+$U$10),QUOTIENT(A299,12))</f>
        <v>80627.498592842516</v>
      </c>
      <c r="I299" s="4">
        <f t="shared" si="40"/>
        <v>0</v>
      </c>
      <c r="J299" s="4">
        <f t="shared" si="41"/>
        <v>0</v>
      </c>
      <c r="K299" s="4">
        <f t="shared" si="42"/>
        <v>0</v>
      </c>
      <c r="L299" s="4">
        <f t="shared" si="43"/>
        <v>0</v>
      </c>
      <c r="M299" s="4">
        <f t="shared" si="44"/>
        <v>7345.6941957017079</v>
      </c>
      <c r="N299" s="7">
        <f t="shared" si="45"/>
        <v>50679</v>
      </c>
      <c r="O299" s="1">
        <f t="shared" si="46"/>
        <v>298</v>
      </c>
    </row>
    <row r="300" spans="1:15" x14ac:dyDescent="0.25">
      <c r="A300">
        <v>299</v>
      </c>
      <c r="B300" s="3">
        <v>50710</v>
      </c>
      <c r="C300" s="1">
        <f>IF(A300&lt;=$U$6*12,$C$2,0)</f>
        <v>87757.157008879876</v>
      </c>
      <c r="D300" s="1">
        <f>F299*$U$5/12</f>
        <v>35297.331625635372</v>
      </c>
      <c r="E300" s="1">
        <f t="shared" si="47"/>
        <v>52459.825383244504</v>
      </c>
      <c r="F300" s="1">
        <f t="shared" si="48"/>
        <v>4183219.969693</v>
      </c>
      <c r="G300" s="5">
        <f t="shared" si="39"/>
        <v>0.58167800303070005</v>
      </c>
      <c r="H300" s="1">
        <f>$U$4*$U$9/12*POWER((1+$U$10),QUOTIENT(A300,12))</f>
        <v>80627.498592842516</v>
      </c>
      <c r="I300" s="4">
        <f t="shared" si="40"/>
        <v>0</v>
      </c>
      <c r="J300" s="4">
        <f t="shared" si="41"/>
        <v>0</v>
      </c>
      <c r="K300" s="4">
        <f t="shared" si="42"/>
        <v>0</v>
      </c>
      <c r="L300" s="4">
        <f t="shared" si="43"/>
        <v>0</v>
      </c>
      <c r="M300" s="4">
        <f t="shared" si="44"/>
        <v>7272.9645501997111</v>
      </c>
      <c r="N300" s="7">
        <f t="shared" si="45"/>
        <v>50710</v>
      </c>
      <c r="O300" s="1">
        <f t="shared" si="46"/>
        <v>299</v>
      </c>
    </row>
    <row r="301" spans="1:15" x14ac:dyDescent="0.25">
      <c r="A301">
        <v>300</v>
      </c>
      <c r="B301" s="3">
        <v>50740</v>
      </c>
      <c r="C301" s="1">
        <f>IF(A301&lt;=$U$6*12,$C$2,0)</f>
        <v>87757.157008879876</v>
      </c>
      <c r="D301" s="1">
        <f>F300*$U$5/12</f>
        <v>34860.166414108338</v>
      </c>
      <c r="E301" s="1">
        <f t="shared" si="47"/>
        <v>52896.990594771538</v>
      </c>
      <c r="F301" s="1">
        <f t="shared" si="48"/>
        <v>4130322.9790982283</v>
      </c>
      <c r="G301" s="5">
        <f t="shared" si="39"/>
        <v>0.58696770209017712</v>
      </c>
      <c r="H301" s="1">
        <f>$U$4*$U$9/12*POWER((1+$U$10),QUOTIENT(A301,12))</f>
        <v>84658.873522484646</v>
      </c>
      <c r="I301" s="4">
        <f t="shared" si="40"/>
        <v>0</v>
      </c>
      <c r="J301" s="4">
        <f t="shared" si="41"/>
        <v>0</v>
      </c>
      <c r="K301" s="4">
        <f t="shared" si="42"/>
        <v>0</v>
      </c>
      <c r="L301" s="4">
        <f t="shared" si="43"/>
        <v>0</v>
      </c>
      <c r="M301" s="4">
        <f t="shared" si="44"/>
        <v>3129.2663212591824</v>
      </c>
      <c r="N301" s="7">
        <f t="shared" si="45"/>
        <v>50740</v>
      </c>
      <c r="O301" s="1">
        <f t="shared" si="46"/>
        <v>300</v>
      </c>
    </row>
    <row r="302" spans="1:15" x14ac:dyDescent="0.25">
      <c r="A302">
        <v>301</v>
      </c>
      <c r="B302" s="3">
        <v>50771</v>
      </c>
      <c r="C302" s="1">
        <f>IF(A302&lt;=$U$6*12,$C$2,0)</f>
        <v>87757.157008879876</v>
      </c>
      <c r="D302" s="1">
        <f>F301*$U$5/12</f>
        <v>34419.358159151903</v>
      </c>
      <c r="E302" s="1">
        <f t="shared" si="47"/>
        <v>53337.798849727973</v>
      </c>
      <c r="F302" s="1">
        <f t="shared" si="48"/>
        <v>4076985.1802485003</v>
      </c>
      <c r="G302" s="5">
        <f t="shared" si="39"/>
        <v>0.59230148197514987</v>
      </c>
      <c r="H302" s="1">
        <f>$U$4*$U$9/12*POWER((1+$U$10),QUOTIENT(A302,12))</f>
        <v>84658.873522484646</v>
      </c>
      <c r="I302" s="4">
        <f t="shared" si="40"/>
        <v>0</v>
      </c>
      <c r="J302" s="4">
        <f t="shared" si="41"/>
        <v>0</v>
      </c>
      <c r="K302" s="4">
        <f t="shared" si="42"/>
        <v>0</v>
      </c>
      <c r="L302" s="4">
        <f t="shared" si="43"/>
        <v>0</v>
      </c>
      <c r="M302" s="4">
        <f t="shared" si="44"/>
        <v>0</v>
      </c>
      <c r="N302" s="7">
        <f t="shared" si="45"/>
        <v>50771</v>
      </c>
      <c r="O302" s="1">
        <f t="shared" si="46"/>
        <v>301</v>
      </c>
    </row>
    <row r="303" spans="1:15" x14ac:dyDescent="0.25">
      <c r="A303">
        <v>302</v>
      </c>
      <c r="B303" s="3">
        <v>50802</v>
      </c>
      <c r="C303" s="1">
        <f>IF(A303&lt;=$U$6*12,$C$2,0)</f>
        <v>87757.157008879876</v>
      </c>
      <c r="D303" s="1">
        <f>F302*$U$5/12</f>
        <v>33974.876502070838</v>
      </c>
      <c r="E303" s="1">
        <f t="shared" si="47"/>
        <v>53782.280506809038</v>
      </c>
      <c r="F303" s="1">
        <f t="shared" si="48"/>
        <v>4023202.8997416911</v>
      </c>
      <c r="G303" s="5">
        <f t="shared" si="39"/>
        <v>0.59767971002583098</v>
      </c>
      <c r="H303" s="1">
        <f>$U$4*$U$9/12*POWER((1+$U$10),QUOTIENT(A303,12))</f>
        <v>84658.873522484646</v>
      </c>
      <c r="I303" s="4">
        <f t="shared" si="40"/>
        <v>0</v>
      </c>
      <c r="J303" s="4">
        <f t="shared" si="41"/>
        <v>0</v>
      </c>
      <c r="K303" s="4">
        <f t="shared" si="42"/>
        <v>0</v>
      </c>
      <c r="L303" s="4">
        <f t="shared" si="43"/>
        <v>0</v>
      </c>
      <c r="M303" s="4">
        <f t="shared" si="44"/>
        <v>0</v>
      </c>
      <c r="N303" s="7">
        <f t="shared" si="45"/>
        <v>50802</v>
      </c>
      <c r="O303" s="1">
        <f t="shared" si="46"/>
        <v>302</v>
      </c>
    </row>
    <row r="304" spans="1:15" x14ac:dyDescent="0.25">
      <c r="A304">
        <v>303</v>
      </c>
      <c r="B304" s="3">
        <v>50830</v>
      </c>
      <c r="C304" s="1">
        <f>IF(A304&lt;=$U$6*12,$C$2,0)</f>
        <v>87757.157008879876</v>
      </c>
      <c r="D304" s="1">
        <f>F303*$U$5/12</f>
        <v>33526.690831180757</v>
      </c>
      <c r="E304" s="1">
        <f t="shared" si="47"/>
        <v>54230.46617769912</v>
      </c>
      <c r="F304" s="1">
        <f t="shared" si="48"/>
        <v>3968972.4335639919</v>
      </c>
      <c r="G304" s="5">
        <f t="shared" si="39"/>
        <v>0.6031027566436008</v>
      </c>
      <c r="H304" s="1">
        <f>$U$4*$U$9/12*POWER((1+$U$10),QUOTIENT(A304,12))</f>
        <v>84658.873522484646</v>
      </c>
      <c r="I304" s="4">
        <f t="shared" si="40"/>
        <v>0</v>
      </c>
      <c r="J304" s="4">
        <f t="shared" si="41"/>
        <v>0</v>
      </c>
      <c r="K304" s="4">
        <f t="shared" si="42"/>
        <v>0</v>
      </c>
      <c r="L304" s="4">
        <f t="shared" si="43"/>
        <v>0</v>
      </c>
      <c r="M304" s="4">
        <f t="shared" si="44"/>
        <v>0</v>
      </c>
      <c r="N304" s="7">
        <f t="shared" si="45"/>
        <v>50830</v>
      </c>
      <c r="O304" s="1">
        <f t="shared" si="46"/>
        <v>303</v>
      </c>
    </row>
    <row r="305" spans="1:15" x14ac:dyDescent="0.25">
      <c r="A305">
        <v>304</v>
      </c>
      <c r="B305" s="3">
        <v>50861</v>
      </c>
      <c r="C305" s="1">
        <f>IF(A305&lt;=$U$6*12,$C$2,0)</f>
        <v>87757.157008879876</v>
      </c>
      <c r="D305" s="1">
        <f>F304*$U$5/12</f>
        <v>33074.770279699937</v>
      </c>
      <c r="E305" s="1">
        <f t="shared" si="47"/>
        <v>54682.38672917994</v>
      </c>
      <c r="F305" s="1">
        <f t="shared" si="48"/>
        <v>3914290.046834812</v>
      </c>
      <c r="G305" s="5">
        <f t="shared" si="39"/>
        <v>0.60857099531651881</v>
      </c>
      <c r="H305" s="1">
        <f>$U$4*$U$9/12*POWER((1+$U$10),QUOTIENT(A305,12))</f>
        <v>84658.873522484646</v>
      </c>
      <c r="I305" s="4">
        <f t="shared" si="40"/>
        <v>0</v>
      </c>
      <c r="J305" s="4">
        <f t="shared" si="41"/>
        <v>0</v>
      </c>
      <c r="K305" s="4">
        <f t="shared" si="42"/>
        <v>0</v>
      </c>
      <c r="L305" s="4">
        <f t="shared" si="43"/>
        <v>0</v>
      </c>
      <c r="M305" s="4">
        <f t="shared" si="44"/>
        <v>0</v>
      </c>
      <c r="N305" s="7">
        <f t="shared" si="45"/>
        <v>50861</v>
      </c>
      <c r="O305" s="1">
        <f t="shared" si="46"/>
        <v>304</v>
      </c>
    </row>
    <row r="306" spans="1:15" x14ac:dyDescent="0.25">
      <c r="A306">
        <v>305</v>
      </c>
      <c r="B306" s="3">
        <v>50891</v>
      </c>
      <c r="C306" s="1">
        <f>IF(A306&lt;=$U$6*12,$C$2,0)</f>
        <v>87757.157008879876</v>
      </c>
      <c r="D306" s="1">
        <f>F305*$U$5/12</f>
        <v>32619.083723623437</v>
      </c>
      <c r="E306" s="1">
        <f t="shared" si="47"/>
        <v>55138.07328525644</v>
      </c>
      <c r="F306" s="1">
        <f t="shared" si="48"/>
        <v>3859151.9735495555</v>
      </c>
      <c r="G306" s="5">
        <f t="shared" si="39"/>
        <v>0.61408480264504439</v>
      </c>
      <c r="H306" s="1">
        <f>$U$4*$U$9/12*POWER((1+$U$10),QUOTIENT(A306,12))</f>
        <v>84658.873522484646</v>
      </c>
      <c r="I306" s="4">
        <f t="shared" si="40"/>
        <v>0</v>
      </c>
      <c r="J306" s="4">
        <f t="shared" si="41"/>
        <v>0</v>
      </c>
      <c r="K306" s="4">
        <f t="shared" si="42"/>
        <v>0</v>
      </c>
      <c r="L306" s="4">
        <f t="shared" si="43"/>
        <v>0</v>
      </c>
      <c r="M306" s="4">
        <f t="shared" si="44"/>
        <v>0</v>
      </c>
      <c r="N306" s="7">
        <f t="shared" si="45"/>
        <v>50891</v>
      </c>
      <c r="O306" s="1">
        <f t="shared" si="46"/>
        <v>305</v>
      </c>
    </row>
    <row r="307" spans="1:15" x14ac:dyDescent="0.25">
      <c r="A307">
        <v>306</v>
      </c>
      <c r="B307" s="3">
        <v>50922</v>
      </c>
      <c r="C307" s="1">
        <f>IF(A307&lt;=$U$6*12,$C$2,0)</f>
        <v>87757.157008879876</v>
      </c>
      <c r="D307" s="1">
        <f>F306*$U$5/12</f>
        <v>32159.599779579632</v>
      </c>
      <c r="E307" s="1">
        <f t="shared" si="47"/>
        <v>55597.557229300248</v>
      </c>
      <c r="F307" s="1">
        <f t="shared" si="48"/>
        <v>3803554.4163202555</v>
      </c>
      <c r="G307" s="5">
        <f t="shared" si="39"/>
        <v>0.6196445583679745</v>
      </c>
      <c r="H307" s="1">
        <f>$U$4*$U$9/12*POWER((1+$U$10),QUOTIENT(A307,12))</f>
        <v>84658.873522484646</v>
      </c>
      <c r="I307" s="4">
        <f t="shared" si="40"/>
        <v>0</v>
      </c>
      <c r="J307" s="4">
        <f t="shared" si="41"/>
        <v>0</v>
      </c>
      <c r="K307" s="4">
        <f t="shared" si="42"/>
        <v>0</v>
      </c>
      <c r="L307" s="4">
        <f t="shared" si="43"/>
        <v>0</v>
      </c>
      <c r="M307" s="4">
        <f t="shared" si="44"/>
        <v>0</v>
      </c>
      <c r="N307" s="7">
        <f t="shared" si="45"/>
        <v>50922</v>
      </c>
      <c r="O307" s="1">
        <f t="shared" si="46"/>
        <v>306</v>
      </c>
    </row>
    <row r="308" spans="1:15" x14ac:dyDescent="0.25">
      <c r="A308">
        <v>307</v>
      </c>
      <c r="B308" s="3">
        <v>50952</v>
      </c>
      <c r="C308" s="1">
        <f>IF(A308&lt;=$U$6*12,$C$2,0)</f>
        <v>87757.157008879876</v>
      </c>
      <c r="D308" s="1">
        <f>F307*$U$5/12</f>
        <v>31696.286802668797</v>
      </c>
      <c r="E308" s="1">
        <f t="shared" si="47"/>
        <v>56060.870206211082</v>
      </c>
      <c r="F308" s="1">
        <f t="shared" si="48"/>
        <v>3747493.5461140443</v>
      </c>
      <c r="G308" s="5">
        <f t="shared" si="39"/>
        <v>0.62525064538859554</v>
      </c>
      <c r="H308" s="1">
        <f>$U$4*$U$9/12*POWER((1+$U$10),QUOTIENT(A308,12))</f>
        <v>84658.873522484646</v>
      </c>
      <c r="I308" s="4">
        <f t="shared" si="40"/>
        <v>0</v>
      </c>
      <c r="J308" s="4">
        <f t="shared" si="41"/>
        <v>0</v>
      </c>
      <c r="K308" s="4">
        <f t="shared" si="42"/>
        <v>0</v>
      </c>
      <c r="L308" s="4">
        <f t="shared" si="43"/>
        <v>0</v>
      </c>
      <c r="M308" s="4">
        <f t="shared" si="44"/>
        <v>0</v>
      </c>
      <c r="N308" s="7">
        <f t="shared" si="45"/>
        <v>50952</v>
      </c>
      <c r="O308" s="1">
        <f t="shared" si="46"/>
        <v>307</v>
      </c>
    </row>
    <row r="309" spans="1:15" x14ac:dyDescent="0.25">
      <c r="A309">
        <v>308</v>
      </c>
      <c r="B309" s="3">
        <v>50983</v>
      </c>
      <c r="C309" s="1">
        <f>IF(A309&lt;=$U$6*12,$C$2,0)</f>
        <v>87757.157008879876</v>
      </c>
      <c r="D309" s="1">
        <f>F308*$U$5/12</f>
        <v>31229.112884283706</v>
      </c>
      <c r="E309" s="1">
        <f t="shared" si="47"/>
        <v>56528.04412459617</v>
      </c>
      <c r="F309" s="1">
        <f t="shared" si="48"/>
        <v>3690965.501989448</v>
      </c>
      <c r="G309" s="5">
        <f t="shared" si="39"/>
        <v>0.63090344980105517</v>
      </c>
      <c r="H309" s="1">
        <f>$U$4*$U$9/12*POWER((1+$U$10),QUOTIENT(A309,12))</f>
        <v>84658.873522484646</v>
      </c>
      <c r="I309" s="4">
        <f t="shared" si="40"/>
        <v>0</v>
      </c>
      <c r="J309" s="4">
        <f t="shared" si="41"/>
        <v>0</v>
      </c>
      <c r="K309" s="4">
        <f t="shared" si="42"/>
        <v>0</v>
      </c>
      <c r="L309" s="4">
        <f t="shared" si="43"/>
        <v>0</v>
      </c>
      <c r="M309" s="4">
        <f t="shared" si="44"/>
        <v>0</v>
      </c>
      <c r="N309" s="7">
        <f t="shared" si="45"/>
        <v>50983</v>
      </c>
      <c r="O309" s="1">
        <f t="shared" si="46"/>
        <v>308</v>
      </c>
    </row>
    <row r="310" spans="1:15" x14ac:dyDescent="0.25">
      <c r="A310">
        <v>309</v>
      </c>
      <c r="B310" s="3">
        <v>51014</v>
      </c>
      <c r="C310" s="1">
        <f>IF(A310&lt;=$U$6*12,$C$2,0)</f>
        <v>87757.157008879876</v>
      </c>
      <c r="D310" s="1">
        <f>F309*$U$5/12</f>
        <v>30758.045849912069</v>
      </c>
      <c r="E310" s="1">
        <f t="shared" si="47"/>
        <v>56999.111158967804</v>
      </c>
      <c r="F310" s="1">
        <f t="shared" si="48"/>
        <v>3633966.39083048</v>
      </c>
      <c r="G310" s="5">
        <f t="shared" si="39"/>
        <v>0.63660336091695202</v>
      </c>
      <c r="H310" s="1">
        <f>$U$4*$U$9/12*POWER((1+$U$10),QUOTIENT(A310,12))</f>
        <v>84658.873522484646</v>
      </c>
      <c r="I310" s="4">
        <f t="shared" si="40"/>
        <v>0</v>
      </c>
      <c r="J310" s="4">
        <f t="shared" si="41"/>
        <v>0</v>
      </c>
      <c r="K310" s="4">
        <f t="shared" si="42"/>
        <v>0</v>
      </c>
      <c r="L310" s="4">
        <f t="shared" si="43"/>
        <v>0</v>
      </c>
      <c r="M310" s="4">
        <f t="shared" si="44"/>
        <v>0</v>
      </c>
      <c r="N310" s="7">
        <f t="shared" si="45"/>
        <v>51014</v>
      </c>
      <c r="O310" s="1">
        <f t="shared" si="46"/>
        <v>309</v>
      </c>
    </row>
    <row r="311" spans="1:15" x14ac:dyDescent="0.25">
      <c r="A311">
        <v>310</v>
      </c>
      <c r="B311" s="3">
        <v>51044</v>
      </c>
      <c r="C311" s="1">
        <f>IF(A311&lt;=$U$6*12,$C$2,0)</f>
        <v>87757.157008879876</v>
      </c>
      <c r="D311" s="1">
        <f>F310*$U$5/12</f>
        <v>30283.05325692067</v>
      </c>
      <c r="E311" s="1">
        <f t="shared" si="47"/>
        <v>57474.103751959206</v>
      </c>
      <c r="F311" s="1">
        <f t="shared" si="48"/>
        <v>3576492.2870785207</v>
      </c>
      <c r="G311" s="5">
        <f t="shared" si="39"/>
        <v>0.64235077129214802</v>
      </c>
      <c r="H311" s="1">
        <f>$U$4*$U$9/12*POWER((1+$U$10),QUOTIENT(A311,12))</f>
        <v>84658.873522484646</v>
      </c>
      <c r="I311" s="4">
        <f t="shared" si="40"/>
        <v>0</v>
      </c>
      <c r="J311" s="4">
        <f t="shared" si="41"/>
        <v>0</v>
      </c>
      <c r="K311" s="4">
        <f t="shared" si="42"/>
        <v>0</v>
      </c>
      <c r="L311" s="4">
        <f t="shared" si="43"/>
        <v>0</v>
      </c>
      <c r="M311" s="4">
        <f t="shared" si="44"/>
        <v>0</v>
      </c>
      <c r="N311" s="7">
        <f t="shared" si="45"/>
        <v>51044</v>
      </c>
      <c r="O311" s="1">
        <f t="shared" si="46"/>
        <v>310</v>
      </c>
    </row>
    <row r="312" spans="1:15" x14ac:dyDescent="0.25">
      <c r="A312">
        <v>311</v>
      </c>
      <c r="B312" s="3">
        <v>51075</v>
      </c>
      <c r="C312" s="1">
        <f>IF(A312&lt;=$U$6*12,$C$2,0)</f>
        <v>87757.157008879876</v>
      </c>
      <c r="D312" s="1">
        <f>F311*$U$5/12</f>
        <v>29804.102392321005</v>
      </c>
      <c r="E312" s="1">
        <f t="shared" si="47"/>
        <v>57953.054616558875</v>
      </c>
      <c r="F312" s="1">
        <f t="shared" si="48"/>
        <v>3518539.2324619619</v>
      </c>
      <c r="G312" s="5">
        <f t="shared" si="39"/>
        <v>0.64814607675380376</v>
      </c>
      <c r="H312" s="1">
        <f>$U$4*$U$9/12*POWER((1+$U$10),QUOTIENT(A312,12))</f>
        <v>84658.873522484646</v>
      </c>
      <c r="I312" s="4">
        <f t="shared" si="40"/>
        <v>0</v>
      </c>
      <c r="J312" s="4">
        <f t="shared" si="41"/>
        <v>0</v>
      </c>
      <c r="K312" s="4">
        <f t="shared" si="42"/>
        <v>0</v>
      </c>
      <c r="L312" s="4">
        <f t="shared" si="43"/>
        <v>0</v>
      </c>
      <c r="M312" s="4">
        <f t="shared" si="44"/>
        <v>0</v>
      </c>
      <c r="N312" s="7">
        <f t="shared" si="45"/>
        <v>51075</v>
      </c>
      <c r="O312" s="1">
        <f t="shared" si="46"/>
        <v>311</v>
      </c>
    </row>
    <row r="313" spans="1:15" x14ac:dyDescent="0.25">
      <c r="A313">
        <v>312</v>
      </c>
      <c r="B313" s="3">
        <v>51105</v>
      </c>
      <c r="C313" s="1">
        <f>IF(A313&lt;=$U$6*12,$C$2,0)</f>
        <v>87757.157008879876</v>
      </c>
      <c r="D313" s="1">
        <f>F312*$U$5/12</f>
        <v>29321.160270516353</v>
      </c>
      <c r="E313" s="1">
        <f t="shared" si="47"/>
        <v>58435.996738363523</v>
      </c>
      <c r="F313" s="1">
        <f t="shared" si="48"/>
        <v>3460103.2357235984</v>
      </c>
      <c r="G313" s="5">
        <f t="shared" si="39"/>
        <v>0.65398967642764017</v>
      </c>
      <c r="H313" s="1">
        <f>$U$4*$U$9/12*POWER((1+$U$10),QUOTIENT(A313,12))</f>
        <v>88891.817198608886</v>
      </c>
      <c r="I313" s="4">
        <f t="shared" si="40"/>
        <v>0</v>
      </c>
      <c r="J313" s="4">
        <f t="shared" si="41"/>
        <v>0</v>
      </c>
      <c r="K313" s="4">
        <f t="shared" si="42"/>
        <v>0</v>
      </c>
      <c r="L313" s="4">
        <f t="shared" si="43"/>
        <v>0</v>
      </c>
      <c r="M313" s="4">
        <f t="shared" si="44"/>
        <v>0</v>
      </c>
      <c r="N313" s="7">
        <f t="shared" si="45"/>
        <v>51105</v>
      </c>
      <c r="O313" s="1">
        <f t="shared" si="46"/>
        <v>312</v>
      </c>
    </row>
    <row r="314" spans="1:15" x14ac:dyDescent="0.25">
      <c r="A314">
        <v>313</v>
      </c>
      <c r="B314" s="3">
        <v>51136</v>
      </c>
      <c r="C314" s="1">
        <f>IF(A314&lt;=$U$6*12,$C$2,0)</f>
        <v>87757.157008879876</v>
      </c>
      <c r="D314" s="1">
        <f>F313*$U$5/12</f>
        <v>28834.19363102999</v>
      </c>
      <c r="E314" s="1">
        <f t="shared" si="47"/>
        <v>58922.963377849883</v>
      </c>
      <c r="F314" s="1">
        <f t="shared" si="48"/>
        <v>3401180.2723457487</v>
      </c>
      <c r="G314" s="5">
        <f t="shared" si="39"/>
        <v>0.65988197276542515</v>
      </c>
      <c r="H314" s="1">
        <f>$U$4*$U$9/12*POWER((1+$U$10),QUOTIENT(A314,12))</f>
        <v>88891.817198608886</v>
      </c>
      <c r="I314" s="4">
        <f t="shared" si="40"/>
        <v>0</v>
      </c>
      <c r="J314" s="4">
        <f t="shared" si="41"/>
        <v>0</v>
      </c>
      <c r="K314" s="4">
        <f t="shared" si="42"/>
        <v>0</v>
      </c>
      <c r="L314" s="4">
        <f t="shared" si="43"/>
        <v>0</v>
      </c>
      <c r="M314" s="4">
        <f t="shared" si="44"/>
        <v>0</v>
      </c>
      <c r="N314" s="7">
        <f t="shared" si="45"/>
        <v>51136</v>
      </c>
      <c r="O314" s="1">
        <f t="shared" si="46"/>
        <v>313</v>
      </c>
    </row>
    <row r="315" spans="1:15" x14ac:dyDescent="0.25">
      <c r="A315">
        <v>314</v>
      </c>
      <c r="B315" s="3">
        <v>51167</v>
      </c>
      <c r="C315" s="1">
        <f>IF(A315&lt;=$U$6*12,$C$2,0)</f>
        <v>87757.157008879876</v>
      </c>
      <c r="D315" s="1">
        <f>F314*$U$5/12</f>
        <v>28343.168936214573</v>
      </c>
      <c r="E315" s="1">
        <f t="shared" si="47"/>
        <v>59413.988072665306</v>
      </c>
      <c r="F315" s="1">
        <f t="shared" si="48"/>
        <v>3341766.2842730833</v>
      </c>
      <c r="G315" s="5">
        <f t="shared" si="39"/>
        <v>0.66582337157269167</v>
      </c>
      <c r="H315" s="1">
        <f>$U$4*$U$9/12*POWER((1+$U$10),QUOTIENT(A315,12))</f>
        <v>88891.817198608886</v>
      </c>
      <c r="I315" s="4">
        <f t="shared" si="40"/>
        <v>0</v>
      </c>
      <c r="J315" s="4">
        <f t="shared" si="41"/>
        <v>0</v>
      </c>
      <c r="K315" s="4">
        <f t="shared" si="42"/>
        <v>0</v>
      </c>
      <c r="L315" s="4">
        <f t="shared" si="43"/>
        <v>0</v>
      </c>
      <c r="M315" s="4">
        <f t="shared" si="44"/>
        <v>0</v>
      </c>
      <c r="N315" s="7">
        <f t="shared" si="45"/>
        <v>51167</v>
      </c>
      <c r="O315" s="1">
        <f t="shared" si="46"/>
        <v>314</v>
      </c>
    </row>
    <row r="316" spans="1:15" x14ac:dyDescent="0.25">
      <c r="A316">
        <v>315</v>
      </c>
      <c r="B316" s="3">
        <v>51196</v>
      </c>
      <c r="C316" s="1">
        <f>IF(A316&lt;=$U$6*12,$C$2,0)</f>
        <v>87757.157008879876</v>
      </c>
      <c r="D316" s="1">
        <f>F315*$U$5/12</f>
        <v>27848.052368942361</v>
      </c>
      <c r="E316" s="1">
        <f t="shared" si="47"/>
        <v>59909.104639937519</v>
      </c>
      <c r="F316" s="1">
        <f t="shared" si="48"/>
        <v>3281857.1796331457</v>
      </c>
      <c r="G316" s="5">
        <f t="shared" si="39"/>
        <v>0.67181428203668536</v>
      </c>
      <c r="H316" s="1">
        <f>$U$4*$U$9/12*POWER((1+$U$10),QUOTIENT(A316,12))</f>
        <v>88891.817198608886</v>
      </c>
      <c r="I316" s="4">
        <f t="shared" si="40"/>
        <v>0</v>
      </c>
      <c r="J316" s="4">
        <f t="shared" si="41"/>
        <v>0</v>
      </c>
      <c r="K316" s="4">
        <f t="shared" si="42"/>
        <v>0</v>
      </c>
      <c r="L316" s="4">
        <f t="shared" si="43"/>
        <v>0</v>
      </c>
      <c r="M316" s="4">
        <f t="shared" si="44"/>
        <v>0</v>
      </c>
      <c r="N316" s="7">
        <f t="shared" si="45"/>
        <v>51196</v>
      </c>
      <c r="O316" s="1">
        <f t="shared" si="46"/>
        <v>315</v>
      </c>
    </row>
    <row r="317" spans="1:15" x14ac:dyDescent="0.25">
      <c r="A317">
        <v>316</v>
      </c>
      <c r="B317" s="3">
        <v>51227</v>
      </c>
      <c r="C317" s="1">
        <f>IF(A317&lt;=$U$6*12,$C$2,0)</f>
        <v>87757.157008879876</v>
      </c>
      <c r="D317" s="1">
        <f>F316*$U$5/12</f>
        <v>27348.809830276219</v>
      </c>
      <c r="E317" s="1">
        <f t="shared" si="47"/>
        <v>60408.347178603653</v>
      </c>
      <c r="F317" s="1">
        <f t="shared" si="48"/>
        <v>3221448.8324545422</v>
      </c>
      <c r="G317" s="5">
        <f t="shared" si="39"/>
        <v>0.67785511675454579</v>
      </c>
      <c r="H317" s="1">
        <f>$U$4*$U$9/12*POWER((1+$U$10),QUOTIENT(A317,12))</f>
        <v>88891.817198608886</v>
      </c>
      <c r="I317" s="4">
        <f t="shared" si="40"/>
        <v>0</v>
      </c>
      <c r="J317" s="4">
        <f t="shared" si="41"/>
        <v>0</v>
      </c>
      <c r="K317" s="4">
        <f t="shared" si="42"/>
        <v>0</v>
      </c>
      <c r="L317" s="4">
        <f t="shared" si="43"/>
        <v>0</v>
      </c>
      <c r="M317" s="4">
        <f t="shared" si="44"/>
        <v>0</v>
      </c>
      <c r="N317" s="7">
        <f t="shared" si="45"/>
        <v>51227</v>
      </c>
      <c r="O317" s="1">
        <f t="shared" si="46"/>
        <v>316</v>
      </c>
    </row>
    <row r="318" spans="1:15" x14ac:dyDescent="0.25">
      <c r="A318">
        <v>317</v>
      </c>
      <c r="B318" s="3">
        <v>51257</v>
      </c>
      <c r="C318" s="1">
        <f>IF(A318&lt;=$U$6*12,$C$2,0)</f>
        <v>87757.157008879876</v>
      </c>
      <c r="D318" s="1">
        <f>F317*$U$5/12</f>
        <v>26845.406937121184</v>
      </c>
      <c r="E318" s="1">
        <f t="shared" si="47"/>
        <v>60911.750071758695</v>
      </c>
      <c r="F318" s="1">
        <f t="shared" si="48"/>
        <v>3160537.0823827833</v>
      </c>
      <c r="G318" s="5">
        <f t="shared" si="39"/>
        <v>0.68394629176172173</v>
      </c>
      <c r="H318" s="1">
        <f>$U$4*$U$9/12*POWER((1+$U$10),QUOTIENT(A318,12))</f>
        <v>88891.817198608886</v>
      </c>
      <c r="I318" s="4">
        <f t="shared" si="40"/>
        <v>0</v>
      </c>
      <c r="J318" s="4">
        <f t="shared" si="41"/>
        <v>0</v>
      </c>
      <c r="K318" s="4">
        <f t="shared" si="42"/>
        <v>0</v>
      </c>
      <c r="L318" s="4">
        <f t="shared" si="43"/>
        <v>0</v>
      </c>
      <c r="M318" s="4">
        <f t="shared" si="44"/>
        <v>0</v>
      </c>
      <c r="N318" s="7">
        <f t="shared" si="45"/>
        <v>51257</v>
      </c>
      <c r="O318" s="1">
        <f t="shared" si="46"/>
        <v>317</v>
      </c>
    </row>
    <row r="319" spans="1:15" x14ac:dyDescent="0.25">
      <c r="A319">
        <v>318</v>
      </c>
      <c r="B319" s="3">
        <v>51288</v>
      </c>
      <c r="C319" s="1">
        <f>IF(A319&lt;=$U$6*12,$C$2,0)</f>
        <v>87757.157008879876</v>
      </c>
      <c r="D319" s="1">
        <f>F318*$U$5/12</f>
        <v>26337.80901985653</v>
      </c>
      <c r="E319" s="1">
        <f t="shared" si="47"/>
        <v>61419.347989023343</v>
      </c>
      <c r="F319" s="1">
        <f t="shared" si="48"/>
        <v>3099117.7343937601</v>
      </c>
      <c r="G319" s="5">
        <f t="shared" si="39"/>
        <v>0.69008822656062396</v>
      </c>
      <c r="H319" s="1">
        <f>$U$4*$U$9/12*POWER((1+$U$10),QUOTIENT(A319,12))</f>
        <v>88891.817198608886</v>
      </c>
      <c r="I319" s="4">
        <f t="shared" si="40"/>
        <v>0</v>
      </c>
      <c r="J319" s="4">
        <f t="shared" si="41"/>
        <v>0</v>
      </c>
      <c r="K319" s="4">
        <f t="shared" si="42"/>
        <v>0</v>
      </c>
      <c r="L319" s="4">
        <f t="shared" si="43"/>
        <v>0</v>
      </c>
      <c r="M319" s="4">
        <f t="shared" si="44"/>
        <v>0</v>
      </c>
      <c r="N319" s="7">
        <f t="shared" si="45"/>
        <v>51288</v>
      </c>
      <c r="O319" s="1">
        <f t="shared" si="46"/>
        <v>318</v>
      </c>
    </row>
    <row r="320" spans="1:15" x14ac:dyDescent="0.25">
      <c r="A320">
        <v>319</v>
      </c>
      <c r="B320" s="3">
        <v>51318</v>
      </c>
      <c r="C320" s="1">
        <f>IF(A320&lt;=$U$6*12,$C$2,0)</f>
        <v>87757.157008879876</v>
      </c>
      <c r="D320" s="1">
        <f>F319*$U$5/12</f>
        <v>25825.981119948003</v>
      </c>
      <c r="E320" s="1">
        <f t="shared" si="47"/>
        <v>61931.175888931873</v>
      </c>
      <c r="F320" s="1">
        <f t="shared" si="48"/>
        <v>3037186.5585048283</v>
      </c>
      <c r="G320" s="5">
        <f t="shared" si="39"/>
        <v>0.69628134414951715</v>
      </c>
      <c r="H320" s="1">
        <f>$U$4*$U$9/12*POWER((1+$U$10),QUOTIENT(A320,12))</f>
        <v>88891.817198608886</v>
      </c>
      <c r="I320" s="4">
        <f t="shared" si="40"/>
        <v>0</v>
      </c>
      <c r="J320" s="4">
        <f t="shared" si="41"/>
        <v>0</v>
      </c>
      <c r="K320" s="4">
        <f t="shared" si="42"/>
        <v>0</v>
      </c>
      <c r="L320" s="4">
        <f t="shared" si="43"/>
        <v>0</v>
      </c>
      <c r="M320" s="4">
        <f t="shared" si="44"/>
        <v>0</v>
      </c>
      <c r="N320" s="7">
        <f t="shared" si="45"/>
        <v>51318</v>
      </c>
      <c r="O320" s="1">
        <f t="shared" si="46"/>
        <v>319</v>
      </c>
    </row>
    <row r="321" spans="1:15" x14ac:dyDescent="0.25">
      <c r="A321">
        <v>320</v>
      </c>
      <c r="B321" s="3">
        <v>51349</v>
      </c>
      <c r="C321" s="1">
        <f>IF(A321&lt;=$U$6*12,$C$2,0)</f>
        <v>87757.157008879876</v>
      </c>
      <c r="D321" s="1">
        <f>F320*$U$5/12</f>
        <v>25309.887987540234</v>
      </c>
      <c r="E321" s="1">
        <f t="shared" si="47"/>
        <v>62447.269021339642</v>
      </c>
      <c r="F321" s="1">
        <f t="shared" si="48"/>
        <v>2974739.2894834885</v>
      </c>
      <c r="G321" s="5">
        <f t="shared" si="39"/>
        <v>0.7025260710516511</v>
      </c>
      <c r="H321" s="1">
        <f>$U$4*$U$9/12*POWER((1+$U$10),QUOTIENT(A321,12))</f>
        <v>88891.817198608886</v>
      </c>
      <c r="I321" s="4">
        <f t="shared" si="40"/>
        <v>0</v>
      </c>
      <c r="J321" s="4">
        <f t="shared" si="41"/>
        <v>0</v>
      </c>
      <c r="K321" s="4">
        <f t="shared" si="42"/>
        <v>0</v>
      </c>
      <c r="L321" s="4">
        <f t="shared" si="43"/>
        <v>0</v>
      </c>
      <c r="M321" s="4">
        <f t="shared" si="44"/>
        <v>0</v>
      </c>
      <c r="N321" s="7">
        <f t="shared" si="45"/>
        <v>51349</v>
      </c>
      <c r="O321" s="1">
        <f t="shared" si="46"/>
        <v>320</v>
      </c>
    </row>
    <row r="322" spans="1:15" x14ac:dyDescent="0.25">
      <c r="A322">
        <v>321</v>
      </c>
      <c r="B322" s="3">
        <v>51380</v>
      </c>
      <c r="C322" s="1">
        <f>IF(A322&lt;=$U$6*12,$C$2,0)</f>
        <v>87757.157008879876</v>
      </c>
      <c r="D322" s="1">
        <f>F321*$U$5/12</f>
        <v>24789.494079029071</v>
      </c>
      <c r="E322" s="1">
        <f t="shared" si="47"/>
        <v>62967.662929850805</v>
      </c>
      <c r="F322" s="1">
        <f t="shared" si="48"/>
        <v>2911771.6265536379</v>
      </c>
      <c r="G322" s="5">
        <f t="shared" si="39"/>
        <v>0.70882283734463625</v>
      </c>
      <c r="H322" s="1">
        <f>$U$4*$U$9/12*POWER((1+$U$10),QUOTIENT(A322,12))</f>
        <v>88891.817198608886</v>
      </c>
      <c r="I322" s="4">
        <f t="shared" si="40"/>
        <v>0</v>
      </c>
      <c r="J322" s="4">
        <f t="shared" si="41"/>
        <v>0</v>
      </c>
      <c r="K322" s="4">
        <f t="shared" si="42"/>
        <v>0</v>
      </c>
      <c r="L322" s="4">
        <f t="shared" si="43"/>
        <v>0</v>
      </c>
      <c r="M322" s="4">
        <f t="shared" si="44"/>
        <v>0</v>
      </c>
      <c r="N322" s="7">
        <f t="shared" si="45"/>
        <v>51380</v>
      </c>
      <c r="O322" s="1">
        <f t="shared" si="46"/>
        <v>321</v>
      </c>
    </row>
    <row r="323" spans="1:15" x14ac:dyDescent="0.25">
      <c r="A323">
        <v>322</v>
      </c>
      <c r="B323" s="3">
        <v>51410</v>
      </c>
      <c r="C323" s="1">
        <f>IF(A323&lt;=$U$6*12,$C$2,0)</f>
        <v>87757.157008879876</v>
      </c>
      <c r="D323" s="1">
        <f>F322*$U$5/12</f>
        <v>24264.763554613648</v>
      </c>
      <c r="E323" s="1">
        <f t="shared" si="47"/>
        <v>63492.393454266232</v>
      </c>
      <c r="F323" s="1">
        <f t="shared" si="48"/>
        <v>2848279.2330993717</v>
      </c>
      <c r="G323" s="5">
        <f t="shared" ref="G323:G361" si="49">(10000000-F323)/10000000</f>
        <v>0.71517207669006289</v>
      </c>
      <c r="H323" s="1">
        <f>$U$4*$U$9/12*POWER((1+$U$10),QUOTIENT(A323,12))</f>
        <v>88891.817198608886</v>
      </c>
      <c r="I323" s="4">
        <f t="shared" ref="I323:I361" si="50">IF(C323&gt;0,IF($A323&gt;12*$R$15,0,($C323-$H323)*POWER((1+$U$7/12),(12*$R$15+1-$A323))),0)</f>
        <v>0</v>
      </c>
      <c r="J323" s="4">
        <f t="shared" ref="J323:J361" si="51">IF(C323&gt;0,IF($A323&gt;12*$R$16,0,($C323-$H323)*POWER((1+$U$7/12),(12*$R$16+1-$A323))),0)</f>
        <v>0</v>
      </c>
      <c r="K323" s="4">
        <f t="shared" ref="K323:K361" si="52">IF(C322&gt;0,IF($A323&gt;12*$R$17,0,($C323-$H323)*POWER((1+$U$7/12),(12*$R$17+1-$A323))),0)</f>
        <v>0</v>
      </c>
      <c r="L323" s="4">
        <f t="shared" ref="L323:L361" si="53">IF(C323&gt;0,IF($A323&gt;12*$R$18,0,($C323-$H323)*POWER((1+$U$7/12),(12*$R$18+1-$A323))),0)</f>
        <v>0</v>
      </c>
      <c r="M323" s="4">
        <f t="shared" ref="M323:M361" si="54">IF(C323&gt;0,IF($A323&gt;12*$R$19,0,($C323-$H323)*POWER((1+$U$7/12),(12*$R$19+1-$A323))),0)</f>
        <v>0</v>
      </c>
      <c r="N323" s="7">
        <f t="shared" ref="N323:N361" si="55">B323</f>
        <v>51410</v>
      </c>
      <c r="O323" s="1">
        <f t="shared" ref="O323:O361" si="56">A323</f>
        <v>322</v>
      </c>
    </row>
    <row r="324" spans="1:15" x14ac:dyDescent="0.25">
      <c r="A324">
        <v>323</v>
      </c>
      <c r="B324" s="3">
        <v>51441</v>
      </c>
      <c r="C324" s="1">
        <f>IF(A324&lt;=$U$6*12,$C$2,0)</f>
        <v>87757.157008879876</v>
      </c>
      <c r="D324" s="1">
        <f>F323*$U$5/12</f>
        <v>23735.660275828097</v>
      </c>
      <c r="E324" s="1">
        <f t="shared" ref="E324:E361" si="57">C324-D324</f>
        <v>64021.496733051783</v>
      </c>
      <c r="F324" s="1">
        <f t="shared" ref="F324:F361" si="58">$F323-E324</f>
        <v>2784257.7363663199</v>
      </c>
      <c r="G324" s="5">
        <f t="shared" si="49"/>
        <v>0.72157422636336799</v>
      </c>
      <c r="H324" s="1">
        <f>$U$4*$U$9/12*POWER((1+$U$10),QUOTIENT(A324,12))</f>
        <v>88891.817198608886</v>
      </c>
      <c r="I324" s="4">
        <f t="shared" si="50"/>
        <v>0</v>
      </c>
      <c r="J324" s="4">
        <f t="shared" si="51"/>
        <v>0</v>
      </c>
      <c r="K324" s="4">
        <f t="shared" si="52"/>
        <v>0</v>
      </c>
      <c r="L324" s="4">
        <f t="shared" si="53"/>
        <v>0</v>
      </c>
      <c r="M324" s="4">
        <f t="shared" si="54"/>
        <v>0</v>
      </c>
      <c r="N324" s="7">
        <f t="shared" si="55"/>
        <v>51441</v>
      </c>
      <c r="O324" s="1">
        <f t="shared" si="56"/>
        <v>323</v>
      </c>
    </row>
    <row r="325" spans="1:15" x14ac:dyDescent="0.25">
      <c r="A325">
        <v>324</v>
      </c>
      <c r="B325" s="3">
        <v>51471</v>
      </c>
      <c r="C325" s="1">
        <f>IF(A325&lt;=$U$6*12,$C$2,0)</f>
        <v>87757.157008879876</v>
      </c>
      <c r="D325" s="1">
        <f>F324*$U$5/12</f>
        <v>23202.147803052667</v>
      </c>
      <c r="E325" s="1">
        <f t="shared" si="57"/>
        <v>64555.009205827213</v>
      </c>
      <c r="F325" s="1">
        <f t="shared" si="58"/>
        <v>2719702.7271604929</v>
      </c>
      <c r="G325" s="5">
        <f t="shared" si="49"/>
        <v>0.72802972728395066</v>
      </c>
      <c r="H325" s="1">
        <f>$U$4*$U$9/12*POWER((1+$U$10),QUOTIENT(A325,12))</f>
        <v>93336.408058539339</v>
      </c>
      <c r="I325" s="4">
        <f t="shared" si="50"/>
        <v>0</v>
      </c>
      <c r="J325" s="4">
        <f t="shared" si="51"/>
        <v>0</v>
      </c>
      <c r="K325" s="4">
        <f t="shared" si="52"/>
        <v>0</v>
      </c>
      <c r="L325" s="4">
        <f t="shared" si="53"/>
        <v>0</v>
      </c>
      <c r="M325" s="4">
        <f t="shared" si="54"/>
        <v>0</v>
      </c>
      <c r="N325" s="7">
        <f t="shared" si="55"/>
        <v>51471</v>
      </c>
      <c r="O325" s="1">
        <f t="shared" si="56"/>
        <v>324</v>
      </c>
    </row>
    <row r="326" spans="1:15" x14ac:dyDescent="0.25">
      <c r="A326">
        <v>325</v>
      </c>
      <c r="B326" s="3">
        <v>51502</v>
      </c>
      <c r="C326" s="1">
        <f>IF(A326&lt;=$U$6*12,$C$2,0)</f>
        <v>87757.157008879876</v>
      </c>
      <c r="D326" s="1">
        <f>F325*$U$5/12</f>
        <v>22664.189393004108</v>
      </c>
      <c r="E326" s="1">
        <f t="shared" si="57"/>
        <v>65092.967615875765</v>
      </c>
      <c r="F326" s="1">
        <f t="shared" si="58"/>
        <v>2654609.759544617</v>
      </c>
      <c r="G326" s="5">
        <f t="shared" si="49"/>
        <v>0.73453902404553839</v>
      </c>
      <c r="H326" s="1">
        <f>$U$4*$U$9/12*POWER((1+$U$10),QUOTIENT(A326,12))</f>
        <v>93336.408058539339</v>
      </c>
      <c r="I326" s="4">
        <f t="shared" si="50"/>
        <v>0</v>
      </c>
      <c r="J326" s="4">
        <f t="shared" si="51"/>
        <v>0</v>
      </c>
      <c r="K326" s="4">
        <f t="shared" si="52"/>
        <v>0</v>
      </c>
      <c r="L326" s="4">
        <f t="shared" si="53"/>
        <v>0</v>
      </c>
      <c r="M326" s="4">
        <f t="shared" si="54"/>
        <v>0</v>
      </c>
      <c r="N326" s="7">
        <f t="shared" si="55"/>
        <v>51502</v>
      </c>
      <c r="O326" s="1">
        <f t="shared" si="56"/>
        <v>325</v>
      </c>
    </row>
    <row r="327" spans="1:15" x14ac:dyDescent="0.25">
      <c r="A327">
        <v>326</v>
      </c>
      <c r="B327" s="3">
        <v>51533</v>
      </c>
      <c r="C327" s="1">
        <f>IF(A327&lt;=$U$6*12,$C$2,0)</f>
        <v>87757.157008879876</v>
      </c>
      <c r="D327" s="1">
        <f>F326*$U$5/12</f>
        <v>22121.747996205144</v>
      </c>
      <c r="E327" s="1">
        <f t="shared" si="57"/>
        <v>65635.409012674732</v>
      </c>
      <c r="F327" s="1">
        <f t="shared" si="58"/>
        <v>2588974.3505319422</v>
      </c>
      <c r="G327" s="5">
        <f t="shared" si="49"/>
        <v>0.74110256494680582</v>
      </c>
      <c r="H327" s="1">
        <f>$U$4*$U$9/12*POWER((1+$U$10),QUOTIENT(A327,12))</f>
        <v>93336.408058539339</v>
      </c>
      <c r="I327" s="4">
        <f t="shared" si="50"/>
        <v>0</v>
      </c>
      <c r="J327" s="4">
        <f t="shared" si="51"/>
        <v>0</v>
      </c>
      <c r="K327" s="4">
        <f t="shared" si="52"/>
        <v>0</v>
      </c>
      <c r="L327" s="4">
        <f t="shared" si="53"/>
        <v>0</v>
      </c>
      <c r="M327" s="4">
        <f t="shared" si="54"/>
        <v>0</v>
      </c>
      <c r="N327" s="7">
        <f t="shared" si="55"/>
        <v>51533</v>
      </c>
      <c r="O327" s="1">
        <f t="shared" si="56"/>
        <v>326</v>
      </c>
    </row>
    <row r="328" spans="1:15" x14ac:dyDescent="0.25">
      <c r="A328">
        <v>327</v>
      </c>
      <c r="B328" s="3">
        <v>51561</v>
      </c>
      <c r="C328" s="1">
        <f>IF(A328&lt;=$U$6*12,$C$2,0)</f>
        <v>87757.157008879876</v>
      </c>
      <c r="D328" s="1">
        <f>F327*$U$5/12</f>
        <v>21574.786254432853</v>
      </c>
      <c r="E328" s="1">
        <f t="shared" si="57"/>
        <v>66182.370754447024</v>
      </c>
      <c r="F328" s="1">
        <f t="shared" si="58"/>
        <v>2522791.9797774954</v>
      </c>
      <c r="G328" s="5">
        <f t="shared" si="49"/>
        <v>0.74772080202225044</v>
      </c>
      <c r="H328" s="1">
        <f>$U$4*$U$9/12*POWER((1+$U$10),QUOTIENT(A328,12))</f>
        <v>93336.408058539339</v>
      </c>
      <c r="I328" s="4">
        <f t="shared" si="50"/>
        <v>0</v>
      </c>
      <c r="J328" s="4">
        <f t="shared" si="51"/>
        <v>0</v>
      </c>
      <c r="K328" s="4">
        <f t="shared" si="52"/>
        <v>0</v>
      </c>
      <c r="L328" s="4">
        <f t="shared" si="53"/>
        <v>0</v>
      </c>
      <c r="M328" s="4">
        <f t="shared" si="54"/>
        <v>0</v>
      </c>
      <c r="N328" s="7">
        <f t="shared" si="55"/>
        <v>51561</v>
      </c>
      <c r="O328" s="1">
        <f t="shared" si="56"/>
        <v>327</v>
      </c>
    </row>
    <row r="329" spans="1:15" x14ac:dyDescent="0.25">
      <c r="A329">
        <v>328</v>
      </c>
      <c r="B329" s="3">
        <v>51592</v>
      </c>
      <c r="C329" s="1">
        <f>IF(A329&lt;=$U$6*12,$C$2,0)</f>
        <v>87757.157008879876</v>
      </c>
      <c r="D329" s="1">
        <f>F328*$U$5/12</f>
        <v>21023.266498145797</v>
      </c>
      <c r="E329" s="1">
        <f t="shared" si="57"/>
        <v>66733.890510734083</v>
      </c>
      <c r="F329" s="1">
        <f t="shared" si="58"/>
        <v>2456058.0892667612</v>
      </c>
      <c r="G329" s="5">
        <f t="shared" si="49"/>
        <v>0.75439419107332384</v>
      </c>
      <c r="H329" s="1">
        <f>$U$4*$U$9/12*POWER((1+$U$10),QUOTIENT(A329,12))</f>
        <v>93336.408058539339</v>
      </c>
      <c r="I329" s="4">
        <f t="shared" si="50"/>
        <v>0</v>
      </c>
      <c r="J329" s="4">
        <f t="shared" si="51"/>
        <v>0</v>
      </c>
      <c r="K329" s="4">
        <f t="shared" si="52"/>
        <v>0</v>
      </c>
      <c r="L329" s="4">
        <f t="shared" si="53"/>
        <v>0</v>
      </c>
      <c r="M329" s="4">
        <f t="shared" si="54"/>
        <v>0</v>
      </c>
      <c r="N329" s="7">
        <f t="shared" si="55"/>
        <v>51592</v>
      </c>
      <c r="O329" s="1">
        <f t="shared" si="56"/>
        <v>328</v>
      </c>
    </row>
    <row r="330" spans="1:15" x14ac:dyDescent="0.25">
      <c r="A330">
        <v>329</v>
      </c>
      <c r="B330" s="3">
        <v>51622</v>
      </c>
      <c r="C330" s="1">
        <f>IF(A330&lt;=$U$6*12,$C$2,0)</f>
        <v>87757.157008879876</v>
      </c>
      <c r="D330" s="1">
        <f>F329*$U$5/12</f>
        <v>20467.150743889677</v>
      </c>
      <c r="E330" s="1">
        <f t="shared" si="57"/>
        <v>67290.006264990196</v>
      </c>
      <c r="F330" s="1">
        <f t="shared" si="58"/>
        <v>2388768.083001771</v>
      </c>
      <c r="G330" s="5">
        <f t="shared" si="49"/>
        <v>0.7611231916998229</v>
      </c>
      <c r="H330" s="1">
        <f>$U$4*$U$9/12*POWER((1+$U$10),QUOTIENT(A330,12))</f>
        <v>93336.408058539339</v>
      </c>
      <c r="I330" s="4">
        <f t="shared" si="50"/>
        <v>0</v>
      </c>
      <c r="J330" s="4">
        <f t="shared" si="51"/>
        <v>0</v>
      </c>
      <c r="K330" s="4">
        <f t="shared" si="52"/>
        <v>0</v>
      </c>
      <c r="L330" s="4">
        <f t="shared" si="53"/>
        <v>0</v>
      </c>
      <c r="M330" s="4">
        <f t="shared" si="54"/>
        <v>0</v>
      </c>
      <c r="N330" s="7">
        <f t="shared" si="55"/>
        <v>51622</v>
      </c>
      <c r="O330" s="1">
        <f t="shared" si="56"/>
        <v>329</v>
      </c>
    </row>
    <row r="331" spans="1:15" x14ac:dyDescent="0.25">
      <c r="A331">
        <v>330</v>
      </c>
      <c r="B331" s="3">
        <v>51653</v>
      </c>
      <c r="C331" s="1">
        <f>IF(A331&lt;=$U$6*12,$C$2,0)</f>
        <v>87757.157008879876</v>
      </c>
      <c r="D331" s="1">
        <f>F330*$U$5/12</f>
        <v>19906.400691681425</v>
      </c>
      <c r="E331" s="1">
        <f t="shared" si="57"/>
        <v>67850.756317198451</v>
      </c>
      <c r="F331" s="1">
        <f t="shared" si="58"/>
        <v>2320917.3266845727</v>
      </c>
      <c r="G331" s="5">
        <f t="shared" si="49"/>
        <v>0.76790826733154272</v>
      </c>
      <c r="H331" s="1">
        <f>$U$4*$U$9/12*POWER((1+$U$10),QUOTIENT(A331,12))</f>
        <v>93336.408058539339</v>
      </c>
      <c r="I331" s="4">
        <f t="shared" si="50"/>
        <v>0</v>
      </c>
      <c r="J331" s="4">
        <f t="shared" si="51"/>
        <v>0</v>
      </c>
      <c r="K331" s="4">
        <f t="shared" si="52"/>
        <v>0</v>
      </c>
      <c r="L331" s="4">
        <f t="shared" si="53"/>
        <v>0</v>
      </c>
      <c r="M331" s="4">
        <f t="shared" si="54"/>
        <v>0</v>
      </c>
      <c r="N331" s="7">
        <f t="shared" si="55"/>
        <v>51653</v>
      </c>
      <c r="O331" s="1">
        <f t="shared" si="56"/>
        <v>330</v>
      </c>
    </row>
    <row r="332" spans="1:15" x14ac:dyDescent="0.25">
      <c r="A332">
        <v>331</v>
      </c>
      <c r="B332" s="3">
        <v>51683</v>
      </c>
      <c r="C332" s="1">
        <f>IF(A332&lt;=$U$6*12,$C$2,0)</f>
        <v>87757.157008879876</v>
      </c>
      <c r="D332" s="1">
        <f>F331*$U$5/12</f>
        <v>19340.977722371441</v>
      </c>
      <c r="E332" s="1">
        <f t="shared" si="57"/>
        <v>68416.179286508443</v>
      </c>
      <c r="F332" s="1">
        <f t="shared" si="58"/>
        <v>2252501.1473980644</v>
      </c>
      <c r="G332" s="5">
        <f t="shared" si="49"/>
        <v>0.77474988526019362</v>
      </c>
      <c r="H332" s="1">
        <f>$U$4*$U$9/12*POWER((1+$U$10),QUOTIENT(A332,12))</f>
        <v>93336.408058539339</v>
      </c>
      <c r="I332" s="4">
        <f t="shared" si="50"/>
        <v>0</v>
      </c>
      <c r="J332" s="4">
        <f t="shared" si="51"/>
        <v>0</v>
      </c>
      <c r="K332" s="4">
        <f t="shared" si="52"/>
        <v>0</v>
      </c>
      <c r="L332" s="4">
        <f t="shared" si="53"/>
        <v>0</v>
      </c>
      <c r="M332" s="4">
        <f t="shared" si="54"/>
        <v>0</v>
      </c>
      <c r="N332" s="7">
        <f t="shared" si="55"/>
        <v>51683</v>
      </c>
      <c r="O332" s="1">
        <f t="shared" si="56"/>
        <v>331</v>
      </c>
    </row>
    <row r="333" spans="1:15" x14ac:dyDescent="0.25">
      <c r="A333">
        <v>332</v>
      </c>
      <c r="B333" s="3">
        <v>51714</v>
      </c>
      <c r="C333" s="1">
        <f>IF(A333&lt;=$U$6*12,$C$2,0)</f>
        <v>87757.157008879876</v>
      </c>
      <c r="D333" s="1">
        <f>F332*$U$5/12</f>
        <v>18770.842894983871</v>
      </c>
      <c r="E333" s="1">
        <f t="shared" si="57"/>
        <v>68986.314113896005</v>
      </c>
      <c r="F333" s="1">
        <f t="shared" si="58"/>
        <v>2183514.8332841685</v>
      </c>
      <c r="G333" s="5">
        <f t="shared" si="49"/>
        <v>0.78164851667158319</v>
      </c>
      <c r="H333" s="1">
        <f>$U$4*$U$9/12*POWER((1+$U$10),QUOTIENT(A333,12))</f>
        <v>93336.408058539339</v>
      </c>
      <c r="I333" s="4">
        <f t="shared" si="50"/>
        <v>0</v>
      </c>
      <c r="J333" s="4">
        <f t="shared" si="51"/>
        <v>0</v>
      </c>
      <c r="K333" s="4">
        <f t="shared" si="52"/>
        <v>0</v>
      </c>
      <c r="L333" s="4">
        <f t="shared" si="53"/>
        <v>0</v>
      </c>
      <c r="M333" s="4">
        <f t="shared" si="54"/>
        <v>0</v>
      </c>
      <c r="N333" s="7">
        <f t="shared" si="55"/>
        <v>51714</v>
      </c>
      <c r="O333" s="1">
        <f t="shared" si="56"/>
        <v>332</v>
      </c>
    </row>
    <row r="334" spans="1:15" x14ac:dyDescent="0.25">
      <c r="A334">
        <v>333</v>
      </c>
      <c r="B334" s="3">
        <v>51745</v>
      </c>
      <c r="C334" s="1">
        <f>IF(A334&lt;=$U$6*12,$C$2,0)</f>
        <v>87757.157008879876</v>
      </c>
      <c r="D334" s="1">
        <f>F333*$U$5/12</f>
        <v>18195.956944034737</v>
      </c>
      <c r="E334" s="1">
        <f t="shared" si="57"/>
        <v>69561.200064845136</v>
      </c>
      <c r="F334" s="1">
        <f t="shared" si="58"/>
        <v>2113953.6332193236</v>
      </c>
      <c r="G334" s="5">
        <f t="shared" si="49"/>
        <v>0.78860463667806757</v>
      </c>
      <c r="H334" s="1">
        <f>$U$4*$U$9/12*POWER((1+$U$10),QUOTIENT(A334,12))</f>
        <v>93336.408058539339</v>
      </c>
      <c r="I334" s="4">
        <f t="shared" si="50"/>
        <v>0</v>
      </c>
      <c r="J334" s="4">
        <f t="shared" si="51"/>
        <v>0</v>
      </c>
      <c r="K334" s="4">
        <f t="shared" si="52"/>
        <v>0</v>
      </c>
      <c r="L334" s="4">
        <f t="shared" si="53"/>
        <v>0</v>
      </c>
      <c r="M334" s="4">
        <f t="shared" si="54"/>
        <v>0</v>
      </c>
      <c r="N334" s="7">
        <f t="shared" si="55"/>
        <v>51745</v>
      </c>
      <c r="O334" s="1">
        <f t="shared" si="56"/>
        <v>333</v>
      </c>
    </row>
    <row r="335" spans="1:15" x14ac:dyDescent="0.25">
      <c r="A335">
        <v>334</v>
      </c>
      <c r="B335" s="3">
        <v>51775</v>
      </c>
      <c r="C335" s="1">
        <f>IF(A335&lt;=$U$6*12,$C$2,0)</f>
        <v>87757.157008879876</v>
      </c>
      <c r="D335" s="1">
        <f>F334*$U$5/12</f>
        <v>17616.2802768277</v>
      </c>
      <c r="E335" s="1">
        <f t="shared" si="57"/>
        <v>70140.876732052173</v>
      </c>
      <c r="F335" s="1">
        <f t="shared" si="58"/>
        <v>2043812.7564872715</v>
      </c>
      <c r="G335" s="5">
        <f t="shared" si="49"/>
        <v>0.79561872435127279</v>
      </c>
      <c r="H335" s="1">
        <f>$U$4*$U$9/12*POWER((1+$U$10),QUOTIENT(A335,12))</f>
        <v>93336.408058539339</v>
      </c>
      <c r="I335" s="4">
        <f t="shared" si="50"/>
        <v>0</v>
      </c>
      <c r="J335" s="4">
        <f t="shared" si="51"/>
        <v>0</v>
      </c>
      <c r="K335" s="4">
        <f t="shared" si="52"/>
        <v>0</v>
      </c>
      <c r="L335" s="4">
        <f t="shared" si="53"/>
        <v>0</v>
      </c>
      <c r="M335" s="4">
        <f t="shared" si="54"/>
        <v>0</v>
      </c>
      <c r="N335" s="7">
        <f t="shared" si="55"/>
        <v>51775</v>
      </c>
      <c r="O335" s="1">
        <f t="shared" si="56"/>
        <v>334</v>
      </c>
    </row>
    <row r="336" spans="1:15" x14ac:dyDescent="0.25">
      <c r="A336">
        <v>335</v>
      </c>
      <c r="B336" s="3">
        <v>51806</v>
      </c>
      <c r="C336" s="1">
        <f>IF(A336&lt;=$U$6*12,$C$2,0)</f>
        <v>87757.157008879876</v>
      </c>
      <c r="D336" s="1">
        <f>F335*$U$5/12</f>
        <v>17031.772970727263</v>
      </c>
      <c r="E336" s="1">
        <f t="shared" si="57"/>
        <v>70725.38403815261</v>
      </c>
      <c r="F336" s="1">
        <f t="shared" si="58"/>
        <v>1973087.3724491189</v>
      </c>
      <c r="G336" s="5">
        <f t="shared" si="49"/>
        <v>0.80269126275508818</v>
      </c>
      <c r="H336" s="1">
        <f>$U$4*$U$9/12*POWER((1+$U$10),QUOTIENT(A336,12))</f>
        <v>93336.408058539339</v>
      </c>
      <c r="I336" s="4">
        <f t="shared" si="50"/>
        <v>0</v>
      </c>
      <c r="J336" s="4">
        <f t="shared" si="51"/>
        <v>0</v>
      </c>
      <c r="K336" s="4">
        <f t="shared" si="52"/>
        <v>0</v>
      </c>
      <c r="L336" s="4">
        <f t="shared" si="53"/>
        <v>0</v>
      </c>
      <c r="M336" s="4">
        <f t="shared" si="54"/>
        <v>0</v>
      </c>
      <c r="N336" s="7">
        <f t="shared" si="55"/>
        <v>51806</v>
      </c>
      <c r="O336" s="1">
        <f t="shared" si="56"/>
        <v>335</v>
      </c>
    </row>
    <row r="337" spans="1:15" x14ac:dyDescent="0.25">
      <c r="A337">
        <v>336</v>
      </c>
      <c r="B337" s="3">
        <v>51836</v>
      </c>
      <c r="C337" s="1">
        <f>IF(A337&lt;=$U$6*12,$C$2,0)</f>
        <v>87757.157008879876</v>
      </c>
      <c r="D337" s="1">
        <f>F336*$U$5/12</f>
        <v>16442.394770409326</v>
      </c>
      <c r="E337" s="1">
        <f t="shared" si="57"/>
        <v>71314.762238470546</v>
      </c>
      <c r="F337" s="1">
        <f t="shared" si="58"/>
        <v>1901772.6102106483</v>
      </c>
      <c r="G337" s="5">
        <f t="shared" si="49"/>
        <v>0.8098227389789352</v>
      </c>
      <c r="H337" s="1">
        <f>$U$4*$U$9/12*POWER((1+$U$10),QUOTIENT(A337,12))</f>
        <v>98003.228461466279</v>
      </c>
      <c r="I337" s="4">
        <f t="shared" si="50"/>
        <v>0</v>
      </c>
      <c r="J337" s="4">
        <f t="shared" si="51"/>
        <v>0</v>
      </c>
      <c r="K337" s="4">
        <f t="shared" si="52"/>
        <v>0</v>
      </c>
      <c r="L337" s="4">
        <f t="shared" si="53"/>
        <v>0</v>
      </c>
      <c r="M337" s="4">
        <f t="shared" si="54"/>
        <v>0</v>
      </c>
      <c r="N337" s="7">
        <f t="shared" si="55"/>
        <v>51836</v>
      </c>
      <c r="O337" s="1">
        <f t="shared" si="56"/>
        <v>336</v>
      </c>
    </row>
    <row r="338" spans="1:15" x14ac:dyDescent="0.25">
      <c r="A338">
        <v>337</v>
      </c>
      <c r="B338" s="3">
        <v>51867</v>
      </c>
      <c r="C338" s="1">
        <f>IF(A338&lt;=$U$6*12,$C$2,0)</f>
        <v>87757.157008879876</v>
      </c>
      <c r="D338" s="1">
        <f>F337*$U$5/12</f>
        <v>15848.105085088735</v>
      </c>
      <c r="E338" s="1">
        <f t="shared" si="57"/>
        <v>71909.051923791136</v>
      </c>
      <c r="F338" s="1">
        <f t="shared" si="58"/>
        <v>1829863.5582868571</v>
      </c>
      <c r="G338" s="5">
        <f t="shared" si="49"/>
        <v>0.81701364417131428</v>
      </c>
      <c r="H338" s="1">
        <f>$U$4*$U$9/12*POWER((1+$U$10),QUOTIENT(A338,12))</f>
        <v>98003.228461466279</v>
      </c>
      <c r="I338" s="4">
        <f t="shared" si="50"/>
        <v>0</v>
      </c>
      <c r="J338" s="4">
        <f t="shared" si="51"/>
        <v>0</v>
      </c>
      <c r="K338" s="4">
        <f t="shared" si="52"/>
        <v>0</v>
      </c>
      <c r="L338" s="4">
        <f t="shared" si="53"/>
        <v>0</v>
      </c>
      <c r="M338" s="4">
        <f t="shared" si="54"/>
        <v>0</v>
      </c>
      <c r="N338" s="7">
        <f t="shared" si="55"/>
        <v>51867</v>
      </c>
      <c r="O338" s="1">
        <f t="shared" si="56"/>
        <v>337</v>
      </c>
    </row>
    <row r="339" spans="1:15" x14ac:dyDescent="0.25">
      <c r="A339">
        <v>338</v>
      </c>
      <c r="B339" s="3">
        <v>51898</v>
      </c>
      <c r="C339" s="1">
        <f>IF(A339&lt;=$U$6*12,$C$2,0)</f>
        <v>87757.157008879876</v>
      </c>
      <c r="D339" s="1">
        <f>F338*$U$5/12</f>
        <v>15248.86298572381</v>
      </c>
      <c r="E339" s="1">
        <f t="shared" si="57"/>
        <v>72508.294023156064</v>
      </c>
      <c r="F339" s="1">
        <f t="shared" si="58"/>
        <v>1757355.2642637009</v>
      </c>
      <c r="G339" s="5">
        <f t="shared" si="49"/>
        <v>0.82426447357362997</v>
      </c>
      <c r="H339" s="1">
        <f>$U$4*$U$9/12*POWER((1+$U$10),QUOTIENT(A339,12))</f>
        <v>98003.228461466279</v>
      </c>
      <c r="I339" s="4">
        <f t="shared" si="50"/>
        <v>0</v>
      </c>
      <c r="J339" s="4">
        <f t="shared" si="51"/>
        <v>0</v>
      </c>
      <c r="K339" s="4">
        <f t="shared" si="52"/>
        <v>0</v>
      </c>
      <c r="L339" s="4">
        <f t="shared" si="53"/>
        <v>0</v>
      </c>
      <c r="M339" s="4">
        <f t="shared" si="54"/>
        <v>0</v>
      </c>
      <c r="N339" s="7">
        <f t="shared" si="55"/>
        <v>51898</v>
      </c>
      <c r="O339" s="1">
        <f t="shared" si="56"/>
        <v>338</v>
      </c>
    </row>
    <row r="340" spans="1:15" x14ac:dyDescent="0.25">
      <c r="A340">
        <v>339</v>
      </c>
      <c r="B340" s="3">
        <v>51926</v>
      </c>
      <c r="C340" s="1">
        <f>IF(A340&lt;=$U$6*12,$C$2,0)</f>
        <v>87757.157008879876</v>
      </c>
      <c r="D340" s="1">
        <f>F339*$U$5/12</f>
        <v>14644.627202197509</v>
      </c>
      <c r="E340" s="1">
        <f t="shared" si="57"/>
        <v>73112.529806682374</v>
      </c>
      <c r="F340" s="1">
        <f t="shared" si="58"/>
        <v>1684242.7344570186</v>
      </c>
      <c r="G340" s="5">
        <f t="shared" si="49"/>
        <v>0.83157572655429812</v>
      </c>
      <c r="H340" s="1">
        <f>$U$4*$U$9/12*POWER((1+$U$10),QUOTIENT(A340,12))</f>
        <v>98003.228461466279</v>
      </c>
      <c r="I340" s="4">
        <f t="shared" si="50"/>
        <v>0</v>
      </c>
      <c r="J340" s="4">
        <f t="shared" si="51"/>
        <v>0</v>
      </c>
      <c r="K340" s="4">
        <f t="shared" si="52"/>
        <v>0</v>
      </c>
      <c r="L340" s="4">
        <f t="shared" si="53"/>
        <v>0</v>
      </c>
      <c r="M340" s="4">
        <f t="shared" si="54"/>
        <v>0</v>
      </c>
      <c r="N340" s="7">
        <f t="shared" si="55"/>
        <v>51926</v>
      </c>
      <c r="O340" s="1">
        <f t="shared" si="56"/>
        <v>339</v>
      </c>
    </row>
    <row r="341" spans="1:15" x14ac:dyDescent="0.25">
      <c r="A341">
        <v>340</v>
      </c>
      <c r="B341" s="3">
        <v>51957</v>
      </c>
      <c r="C341" s="1">
        <f>IF(A341&lt;=$U$6*12,$C$2,0)</f>
        <v>87757.157008879876</v>
      </c>
      <c r="D341" s="1">
        <f>F340*$U$5/12</f>
        <v>14035.356120475155</v>
      </c>
      <c r="E341" s="1">
        <f t="shared" si="57"/>
        <v>73721.800888404716</v>
      </c>
      <c r="F341" s="1">
        <f t="shared" si="58"/>
        <v>1610520.9335686138</v>
      </c>
      <c r="G341" s="5">
        <f t="shared" si="49"/>
        <v>0.83894790664313867</v>
      </c>
      <c r="H341" s="1">
        <f>$U$4*$U$9/12*POWER((1+$U$10),QUOTIENT(A341,12))</f>
        <v>98003.228461466279</v>
      </c>
      <c r="I341" s="4">
        <f t="shared" si="50"/>
        <v>0</v>
      </c>
      <c r="J341" s="4">
        <f t="shared" si="51"/>
        <v>0</v>
      </c>
      <c r="K341" s="4">
        <f t="shared" si="52"/>
        <v>0</v>
      </c>
      <c r="L341" s="4">
        <f t="shared" si="53"/>
        <v>0</v>
      </c>
      <c r="M341" s="4">
        <f t="shared" si="54"/>
        <v>0</v>
      </c>
      <c r="N341" s="7">
        <f t="shared" si="55"/>
        <v>51957</v>
      </c>
      <c r="O341" s="1">
        <f t="shared" si="56"/>
        <v>340</v>
      </c>
    </row>
    <row r="342" spans="1:15" x14ac:dyDescent="0.25">
      <c r="A342">
        <v>341</v>
      </c>
      <c r="B342" s="3">
        <v>51987</v>
      </c>
      <c r="C342" s="1">
        <f>IF(A342&lt;=$U$6*12,$C$2,0)</f>
        <v>87757.157008879876</v>
      </c>
      <c r="D342" s="1">
        <f>F341*$U$5/12</f>
        <v>13421.007779738449</v>
      </c>
      <c r="E342" s="1">
        <f t="shared" si="57"/>
        <v>74336.149229141432</v>
      </c>
      <c r="F342" s="1">
        <f t="shared" si="58"/>
        <v>1536184.7843394724</v>
      </c>
      <c r="G342" s="5">
        <f t="shared" si="49"/>
        <v>0.84638152156605273</v>
      </c>
      <c r="H342" s="1">
        <f>$U$4*$U$9/12*POWER((1+$U$10),QUOTIENT(A342,12))</f>
        <v>98003.228461466279</v>
      </c>
      <c r="I342" s="4">
        <f t="shared" si="50"/>
        <v>0</v>
      </c>
      <c r="J342" s="4">
        <f t="shared" si="51"/>
        <v>0</v>
      </c>
      <c r="K342" s="4">
        <f t="shared" si="52"/>
        <v>0</v>
      </c>
      <c r="L342" s="4">
        <f t="shared" si="53"/>
        <v>0</v>
      </c>
      <c r="M342" s="4">
        <f t="shared" si="54"/>
        <v>0</v>
      </c>
      <c r="N342" s="7">
        <f t="shared" si="55"/>
        <v>51987</v>
      </c>
      <c r="O342" s="1">
        <f t="shared" si="56"/>
        <v>341</v>
      </c>
    </row>
    <row r="343" spans="1:15" x14ac:dyDescent="0.25">
      <c r="A343">
        <v>342</v>
      </c>
      <c r="B343" s="3">
        <v>52018</v>
      </c>
      <c r="C343" s="1">
        <f>IF(A343&lt;=$U$6*12,$C$2,0)</f>
        <v>87757.157008879876</v>
      </c>
      <c r="D343" s="1">
        <f>F342*$U$5/12</f>
        <v>12801.539869495604</v>
      </c>
      <c r="E343" s="1">
        <f t="shared" si="57"/>
        <v>74955.617139384267</v>
      </c>
      <c r="F343" s="1">
        <f t="shared" si="58"/>
        <v>1461229.167200088</v>
      </c>
      <c r="G343" s="5">
        <f t="shared" si="49"/>
        <v>0.85387708327999112</v>
      </c>
      <c r="H343" s="1">
        <f>$U$4*$U$9/12*POWER((1+$U$10),QUOTIENT(A343,12))</f>
        <v>98003.228461466279</v>
      </c>
      <c r="I343" s="4">
        <f t="shared" si="50"/>
        <v>0</v>
      </c>
      <c r="J343" s="4">
        <f t="shared" si="51"/>
        <v>0</v>
      </c>
      <c r="K343" s="4">
        <f t="shared" si="52"/>
        <v>0</v>
      </c>
      <c r="L343" s="4">
        <f t="shared" si="53"/>
        <v>0</v>
      </c>
      <c r="M343" s="4">
        <f t="shared" si="54"/>
        <v>0</v>
      </c>
      <c r="N343" s="7">
        <f t="shared" si="55"/>
        <v>52018</v>
      </c>
      <c r="O343" s="1">
        <f t="shared" si="56"/>
        <v>342</v>
      </c>
    </row>
    <row r="344" spans="1:15" x14ac:dyDescent="0.25">
      <c r="A344">
        <v>343</v>
      </c>
      <c r="B344" s="3">
        <v>52048</v>
      </c>
      <c r="C344" s="1">
        <f>IF(A344&lt;=$U$6*12,$C$2,0)</f>
        <v>87757.157008879876</v>
      </c>
      <c r="D344" s="1">
        <f>F343*$U$5/12</f>
        <v>12176.9097266674</v>
      </c>
      <c r="E344" s="1">
        <f t="shared" si="57"/>
        <v>75580.247282212484</v>
      </c>
      <c r="F344" s="1">
        <f t="shared" si="58"/>
        <v>1385648.9199178754</v>
      </c>
      <c r="G344" s="5">
        <f t="shared" si="49"/>
        <v>0.86143510800821244</v>
      </c>
      <c r="H344" s="1">
        <f>$U$4*$U$9/12*POWER((1+$U$10),QUOTIENT(A344,12))</f>
        <v>98003.228461466279</v>
      </c>
      <c r="I344" s="4">
        <f t="shared" si="50"/>
        <v>0</v>
      </c>
      <c r="J344" s="4">
        <f t="shared" si="51"/>
        <v>0</v>
      </c>
      <c r="K344" s="4">
        <f t="shared" si="52"/>
        <v>0</v>
      </c>
      <c r="L344" s="4">
        <f t="shared" si="53"/>
        <v>0</v>
      </c>
      <c r="M344" s="4">
        <f t="shared" si="54"/>
        <v>0</v>
      </c>
      <c r="N344" s="7">
        <f t="shared" si="55"/>
        <v>52048</v>
      </c>
      <c r="O344" s="1">
        <f t="shared" si="56"/>
        <v>343</v>
      </c>
    </row>
    <row r="345" spans="1:15" x14ac:dyDescent="0.25">
      <c r="A345">
        <v>344</v>
      </c>
      <c r="B345" s="3">
        <v>52079</v>
      </c>
      <c r="C345" s="1">
        <f>IF(A345&lt;=$U$6*12,$C$2,0)</f>
        <v>87757.157008879876</v>
      </c>
      <c r="D345" s="1">
        <f>F344*$U$5/12</f>
        <v>11547.074332648963</v>
      </c>
      <c r="E345" s="1">
        <f t="shared" si="57"/>
        <v>76210.082676230915</v>
      </c>
      <c r="F345" s="1">
        <f t="shared" si="58"/>
        <v>1309438.8372416445</v>
      </c>
      <c r="G345" s="5">
        <f t="shared" si="49"/>
        <v>0.86905611627583557</v>
      </c>
      <c r="H345" s="1">
        <f>$U$4*$U$9/12*POWER((1+$U$10),QUOTIENT(A345,12))</f>
        <v>98003.228461466279</v>
      </c>
      <c r="I345" s="4">
        <f t="shared" si="50"/>
        <v>0</v>
      </c>
      <c r="J345" s="4">
        <f t="shared" si="51"/>
        <v>0</v>
      </c>
      <c r="K345" s="4">
        <f t="shared" si="52"/>
        <v>0</v>
      </c>
      <c r="L345" s="4">
        <f t="shared" si="53"/>
        <v>0</v>
      </c>
      <c r="M345" s="4">
        <f t="shared" si="54"/>
        <v>0</v>
      </c>
      <c r="N345" s="7">
        <f t="shared" si="55"/>
        <v>52079</v>
      </c>
      <c r="O345" s="1">
        <f t="shared" si="56"/>
        <v>344</v>
      </c>
    </row>
    <row r="346" spans="1:15" x14ac:dyDescent="0.25">
      <c r="A346">
        <v>345</v>
      </c>
      <c r="B346" s="3">
        <v>52110</v>
      </c>
      <c r="C346" s="1">
        <f>IF(A346&lt;=$U$6*12,$C$2,0)</f>
        <v>87757.157008879876</v>
      </c>
      <c r="D346" s="1">
        <f>F345*$U$5/12</f>
        <v>10911.990310347037</v>
      </c>
      <c r="E346" s="1">
        <f t="shared" si="57"/>
        <v>76845.166698532834</v>
      </c>
      <c r="F346" s="1">
        <f t="shared" si="58"/>
        <v>1232593.6705431116</v>
      </c>
      <c r="G346" s="5">
        <f t="shared" si="49"/>
        <v>0.87674063294568882</v>
      </c>
      <c r="H346" s="1">
        <f>$U$4*$U$9/12*POWER((1+$U$10),QUOTIENT(A346,12))</f>
        <v>98003.228461466279</v>
      </c>
      <c r="I346" s="4">
        <f t="shared" si="50"/>
        <v>0</v>
      </c>
      <c r="J346" s="4">
        <f t="shared" si="51"/>
        <v>0</v>
      </c>
      <c r="K346" s="4">
        <f t="shared" si="52"/>
        <v>0</v>
      </c>
      <c r="L346" s="4">
        <f t="shared" si="53"/>
        <v>0</v>
      </c>
      <c r="M346" s="4">
        <f t="shared" si="54"/>
        <v>0</v>
      </c>
      <c r="N346" s="7">
        <f t="shared" si="55"/>
        <v>52110</v>
      </c>
      <c r="O346" s="1">
        <f t="shared" si="56"/>
        <v>345</v>
      </c>
    </row>
    <row r="347" spans="1:15" x14ac:dyDescent="0.25">
      <c r="A347">
        <v>346</v>
      </c>
      <c r="B347" s="3">
        <v>52140</v>
      </c>
      <c r="C347" s="1">
        <f>IF(A347&lt;=$U$6*12,$C$2,0)</f>
        <v>87757.157008879876</v>
      </c>
      <c r="D347" s="1">
        <f>F346*$U$5/12</f>
        <v>10271.613921192597</v>
      </c>
      <c r="E347" s="1">
        <f t="shared" si="57"/>
        <v>77485.543087687285</v>
      </c>
      <c r="F347" s="1">
        <f t="shared" si="58"/>
        <v>1155108.1274554243</v>
      </c>
      <c r="G347" s="5">
        <f t="shared" si="49"/>
        <v>0.88448918725445758</v>
      </c>
      <c r="H347" s="1">
        <f>$U$4*$U$9/12*POWER((1+$U$10),QUOTIENT(A347,12))</f>
        <v>98003.228461466279</v>
      </c>
      <c r="I347" s="4">
        <f t="shared" si="50"/>
        <v>0</v>
      </c>
      <c r="J347" s="4">
        <f t="shared" si="51"/>
        <v>0</v>
      </c>
      <c r="K347" s="4">
        <f t="shared" si="52"/>
        <v>0</v>
      </c>
      <c r="L347" s="4">
        <f t="shared" si="53"/>
        <v>0</v>
      </c>
      <c r="M347" s="4">
        <f t="shared" si="54"/>
        <v>0</v>
      </c>
      <c r="N347" s="7">
        <f t="shared" si="55"/>
        <v>52140</v>
      </c>
      <c r="O347" s="1">
        <f t="shared" si="56"/>
        <v>346</v>
      </c>
    </row>
    <row r="348" spans="1:15" x14ac:dyDescent="0.25">
      <c r="A348">
        <v>347</v>
      </c>
      <c r="B348" s="3">
        <v>52171</v>
      </c>
      <c r="C348" s="1">
        <f>IF(A348&lt;=$U$6*12,$C$2,0)</f>
        <v>87757.157008879876</v>
      </c>
      <c r="D348" s="1">
        <f>F347*$U$5/12</f>
        <v>9625.9010621285361</v>
      </c>
      <c r="E348" s="1">
        <f t="shared" si="57"/>
        <v>78131.255946751335</v>
      </c>
      <c r="F348" s="1">
        <f t="shared" si="58"/>
        <v>1076976.8715086728</v>
      </c>
      <c r="G348" s="5">
        <f t="shared" si="49"/>
        <v>0.89230231284913275</v>
      </c>
      <c r="H348" s="1">
        <f>$U$4*$U$9/12*POWER((1+$U$10),QUOTIENT(A348,12))</f>
        <v>98003.228461466279</v>
      </c>
      <c r="I348" s="4">
        <f t="shared" si="50"/>
        <v>0</v>
      </c>
      <c r="J348" s="4">
        <f t="shared" si="51"/>
        <v>0</v>
      </c>
      <c r="K348" s="4">
        <f t="shared" si="52"/>
        <v>0</v>
      </c>
      <c r="L348" s="4">
        <f t="shared" si="53"/>
        <v>0</v>
      </c>
      <c r="M348" s="4">
        <f t="shared" si="54"/>
        <v>0</v>
      </c>
      <c r="N348" s="7">
        <f t="shared" si="55"/>
        <v>52171</v>
      </c>
      <c r="O348" s="1">
        <f t="shared" si="56"/>
        <v>347</v>
      </c>
    </row>
    <row r="349" spans="1:15" x14ac:dyDescent="0.25">
      <c r="A349">
        <v>348</v>
      </c>
      <c r="B349" s="3">
        <v>52201</v>
      </c>
      <c r="C349" s="1">
        <f>IF(A349&lt;=$U$6*12,$C$2,0)</f>
        <v>87757.157008879876</v>
      </c>
      <c r="D349" s="1">
        <f>F348*$U$5/12</f>
        <v>8974.8072625722743</v>
      </c>
      <c r="E349" s="1">
        <f t="shared" si="57"/>
        <v>78782.349746307606</v>
      </c>
      <c r="F349" s="1">
        <f t="shared" si="58"/>
        <v>998194.52176236524</v>
      </c>
      <c r="G349" s="5">
        <f t="shared" si="49"/>
        <v>0.90018054782376344</v>
      </c>
      <c r="H349" s="1">
        <f>$U$4*$U$9/12*POWER((1+$U$10),QUOTIENT(A349,12))</f>
        <v>102903.38988453962</v>
      </c>
      <c r="I349" s="4">
        <f t="shared" si="50"/>
        <v>0</v>
      </c>
      <c r="J349" s="4">
        <f t="shared" si="51"/>
        <v>0</v>
      </c>
      <c r="K349" s="4">
        <f t="shared" si="52"/>
        <v>0</v>
      </c>
      <c r="L349" s="4">
        <f t="shared" si="53"/>
        <v>0</v>
      </c>
      <c r="M349" s="4">
        <f t="shared" si="54"/>
        <v>0</v>
      </c>
      <c r="N349" s="7">
        <f t="shared" si="55"/>
        <v>52201</v>
      </c>
      <c r="O349" s="1">
        <f t="shared" si="56"/>
        <v>348</v>
      </c>
    </row>
    <row r="350" spans="1:15" x14ac:dyDescent="0.25">
      <c r="A350">
        <v>349</v>
      </c>
      <c r="B350" s="3">
        <v>52232</v>
      </c>
      <c r="C350" s="1">
        <f>IF(A350&lt;=$U$6*12,$C$2,0)</f>
        <v>87757.157008879876</v>
      </c>
      <c r="D350" s="1">
        <f>F349*$U$5/12</f>
        <v>8318.2876813530438</v>
      </c>
      <c r="E350" s="1">
        <f t="shared" si="57"/>
        <v>79438.869327526831</v>
      </c>
      <c r="F350" s="1">
        <f t="shared" si="58"/>
        <v>918755.65243483847</v>
      </c>
      <c r="G350" s="5">
        <f t="shared" si="49"/>
        <v>0.90812443475651605</v>
      </c>
      <c r="H350" s="1">
        <f>$U$4*$U$9/12*POWER((1+$U$10),QUOTIENT(A350,12))</f>
        <v>102903.38988453962</v>
      </c>
      <c r="I350" s="4">
        <f t="shared" si="50"/>
        <v>0</v>
      </c>
      <c r="J350" s="4">
        <f t="shared" si="51"/>
        <v>0</v>
      </c>
      <c r="K350" s="4">
        <f t="shared" si="52"/>
        <v>0</v>
      </c>
      <c r="L350" s="4">
        <f t="shared" si="53"/>
        <v>0</v>
      </c>
      <c r="M350" s="4">
        <f t="shared" si="54"/>
        <v>0</v>
      </c>
      <c r="N350" s="7">
        <f t="shared" si="55"/>
        <v>52232</v>
      </c>
      <c r="O350" s="1">
        <f t="shared" si="56"/>
        <v>349</v>
      </c>
    </row>
    <row r="351" spans="1:15" x14ac:dyDescent="0.25">
      <c r="A351">
        <v>350</v>
      </c>
      <c r="B351" s="3">
        <v>52263</v>
      </c>
      <c r="C351" s="1">
        <f>IF(A351&lt;=$U$6*12,$C$2,0)</f>
        <v>87757.157008879876</v>
      </c>
      <c r="D351" s="1">
        <f>F350*$U$5/12</f>
        <v>7656.2971036236549</v>
      </c>
      <c r="E351" s="1">
        <f t="shared" si="57"/>
        <v>80100.85990525622</v>
      </c>
      <c r="F351" s="1">
        <f t="shared" si="58"/>
        <v>838654.79252958228</v>
      </c>
      <c r="G351" s="5">
        <f t="shared" si="49"/>
        <v>0.91613452074704171</v>
      </c>
      <c r="H351" s="1">
        <f>$U$4*$U$9/12*POWER((1+$U$10),QUOTIENT(A351,12))</f>
        <v>102903.38988453962</v>
      </c>
      <c r="I351" s="4">
        <f t="shared" si="50"/>
        <v>0</v>
      </c>
      <c r="J351" s="4">
        <f t="shared" si="51"/>
        <v>0</v>
      </c>
      <c r="K351" s="4">
        <f t="shared" si="52"/>
        <v>0</v>
      </c>
      <c r="L351" s="4">
        <f t="shared" si="53"/>
        <v>0</v>
      </c>
      <c r="M351" s="4">
        <f t="shared" si="54"/>
        <v>0</v>
      </c>
      <c r="N351" s="7">
        <f t="shared" si="55"/>
        <v>52263</v>
      </c>
      <c r="O351" s="1">
        <f t="shared" si="56"/>
        <v>350</v>
      </c>
    </row>
    <row r="352" spans="1:15" x14ac:dyDescent="0.25">
      <c r="A352">
        <v>351</v>
      </c>
      <c r="B352" s="3">
        <v>52291</v>
      </c>
      <c r="C352" s="1">
        <f>IF(A352&lt;=$U$6*12,$C$2,0)</f>
        <v>87757.157008879876</v>
      </c>
      <c r="D352" s="1">
        <f>F351*$U$5/12</f>
        <v>6988.7899377465192</v>
      </c>
      <c r="E352" s="1">
        <f t="shared" si="57"/>
        <v>80768.367071133354</v>
      </c>
      <c r="F352" s="1">
        <f t="shared" si="58"/>
        <v>757886.42545844894</v>
      </c>
      <c r="G352" s="5">
        <f t="shared" si="49"/>
        <v>0.92421135745415506</v>
      </c>
      <c r="H352" s="1">
        <f>$U$4*$U$9/12*POWER((1+$U$10),QUOTIENT(A352,12))</f>
        <v>102903.38988453962</v>
      </c>
      <c r="I352" s="4">
        <f t="shared" si="50"/>
        <v>0</v>
      </c>
      <c r="J352" s="4">
        <f t="shared" si="51"/>
        <v>0</v>
      </c>
      <c r="K352" s="4">
        <f t="shared" si="52"/>
        <v>0</v>
      </c>
      <c r="L352" s="4">
        <f t="shared" si="53"/>
        <v>0</v>
      </c>
      <c r="M352" s="4">
        <f t="shared" si="54"/>
        <v>0</v>
      </c>
      <c r="N352" s="7">
        <f t="shared" si="55"/>
        <v>52291</v>
      </c>
      <c r="O352" s="1">
        <f t="shared" si="56"/>
        <v>351</v>
      </c>
    </row>
    <row r="353" spans="1:15" x14ac:dyDescent="0.25">
      <c r="A353">
        <v>352</v>
      </c>
      <c r="B353" s="3">
        <v>52322</v>
      </c>
      <c r="C353" s="1">
        <f>IF(A353&lt;=$U$6*12,$C$2,0)</f>
        <v>87757.157008879876</v>
      </c>
      <c r="D353" s="1">
        <f>F352*$U$5/12</f>
        <v>6315.7202121537412</v>
      </c>
      <c r="E353" s="1">
        <f t="shared" si="57"/>
        <v>81441.436796726135</v>
      </c>
      <c r="F353" s="1">
        <f t="shared" si="58"/>
        <v>676444.98866172275</v>
      </c>
      <c r="G353" s="5">
        <f t="shared" si="49"/>
        <v>0.9323555011338277</v>
      </c>
      <c r="H353" s="1">
        <f>$U$4*$U$9/12*POWER((1+$U$10),QUOTIENT(A353,12))</f>
        <v>102903.38988453962</v>
      </c>
      <c r="I353" s="4">
        <f t="shared" si="50"/>
        <v>0</v>
      </c>
      <c r="J353" s="4">
        <f t="shared" si="51"/>
        <v>0</v>
      </c>
      <c r="K353" s="4">
        <f t="shared" si="52"/>
        <v>0</v>
      </c>
      <c r="L353" s="4">
        <f t="shared" si="53"/>
        <v>0</v>
      </c>
      <c r="M353" s="4">
        <f t="shared" si="54"/>
        <v>0</v>
      </c>
      <c r="N353" s="7">
        <f t="shared" si="55"/>
        <v>52322</v>
      </c>
      <c r="O353" s="1">
        <f t="shared" si="56"/>
        <v>352</v>
      </c>
    </row>
    <row r="354" spans="1:15" x14ac:dyDescent="0.25">
      <c r="A354">
        <v>353</v>
      </c>
      <c r="B354" s="3">
        <v>52352</v>
      </c>
      <c r="C354" s="1">
        <f>IF(A354&lt;=$U$6*12,$C$2,0)</f>
        <v>87757.157008879876</v>
      </c>
      <c r="D354" s="1">
        <f>F353*$U$5/12</f>
        <v>5637.0415721810232</v>
      </c>
      <c r="E354" s="1">
        <f t="shared" si="57"/>
        <v>82120.115436698848</v>
      </c>
      <c r="F354" s="1">
        <f t="shared" si="58"/>
        <v>594324.87322502385</v>
      </c>
      <c r="G354" s="5">
        <f t="shared" si="49"/>
        <v>0.94056751267749761</v>
      </c>
      <c r="H354" s="1">
        <f>$U$4*$U$9/12*POWER((1+$U$10),QUOTIENT(A354,12))</f>
        <v>102903.38988453962</v>
      </c>
      <c r="I354" s="4">
        <f t="shared" si="50"/>
        <v>0</v>
      </c>
      <c r="J354" s="4">
        <f t="shared" si="51"/>
        <v>0</v>
      </c>
      <c r="K354" s="4">
        <f t="shared" si="52"/>
        <v>0</v>
      </c>
      <c r="L354" s="4">
        <f t="shared" si="53"/>
        <v>0</v>
      </c>
      <c r="M354" s="4">
        <f t="shared" si="54"/>
        <v>0</v>
      </c>
      <c r="N354" s="7">
        <f t="shared" si="55"/>
        <v>52352</v>
      </c>
      <c r="O354" s="1">
        <f t="shared" si="56"/>
        <v>353</v>
      </c>
    </row>
    <row r="355" spans="1:15" x14ac:dyDescent="0.25">
      <c r="A355">
        <v>354</v>
      </c>
      <c r="B355" s="3">
        <v>52383</v>
      </c>
      <c r="C355" s="1">
        <f>IF(A355&lt;=$U$6*12,$C$2,0)</f>
        <v>87757.157008879876</v>
      </c>
      <c r="D355" s="1">
        <f>F354*$U$5/12</f>
        <v>4952.7072768751996</v>
      </c>
      <c r="E355" s="1">
        <f t="shared" si="57"/>
        <v>82804.449732004679</v>
      </c>
      <c r="F355" s="1">
        <f t="shared" si="58"/>
        <v>511520.42349301919</v>
      </c>
      <c r="G355" s="5">
        <f t="shared" si="49"/>
        <v>0.94884795765069818</v>
      </c>
      <c r="H355" s="1">
        <f>$U$4*$U$9/12*POWER((1+$U$10),QUOTIENT(A355,12))</f>
        <v>102903.38988453962</v>
      </c>
      <c r="I355" s="4">
        <f t="shared" si="50"/>
        <v>0</v>
      </c>
      <c r="J355" s="4">
        <f t="shared" si="51"/>
        <v>0</v>
      </c>
      <c r="K355" s="4">
        <f t="shared" si="52"/>
        <v>0</v>
      </c>
      <c r="L355" s="4">
        <f t="shared" si="53"/>
        <v>0</v>
      </c>
      <c r="M355" s="4">
        <f t="shared" si="54"/>
        <v>0</v>
      </c>
      <c r="N355" s="7">
        <f t="shared" si="55"/>
        <v>52383</v>
      </c>
      <c r="O355" s="1">
        <f t="shared" si="56"/>
        <v>354</v>
      </c>
    </row>
    <row r="356" spans="1:15" x14ac:dyDescent="0.25">
      <c r="A356">
        <v>355</v>
      </c>
      <c r="B356" s="3">
        <v>52413</v>
      </c>
      <c r="C356" s="1">
        <f>IF(A356&lt;=$U$6*12,$C$2,0)</f>
        <v>87757.157008879876</v>
      </c>
      <c r="D356" s="1">
        <f>F355*$U$5/12</f>
        <v>4262.6701957751602</v>
      </c>
      <c r="E356" s="1">
        <f t="shared" si="57"/>
        <v>83494.486813104711</v>
      </c>
      <c r="F356" s="1">
        <f t="shared" si="58"/>
        <v>428025.93667991448</v>
      </c>
      <c r="G356" s="5">
        <f t="shared" si="49"/>
        <v>0.95719740633200856</v>
      </c>
      <c r="H356" s="1">
        <f>$U$4*$U$9/12*POWER((1+$U$10),QUOTIENT(A356,12))</f>
        <v>102903.38988453962</v>
      </c>
      <c r="I356" s="4">
        <f t="shared" si="50"/>
        <v>0</v>
      </c>
      <c r="J356" s="4">
        <f t="shared" si="51"/>
        <v>0</v>
      </c>
      <c r="K356" s="4">
        <f t="shared" si="52"/>
        <v>0</v>
      </c>
      <c r="L356" s="4">
        <f t="shared" si="53"/>
        <v>0</v>
      </c>
      <c r="M356" s="4">
        <f t="shared" si="54"/>
        <v>0</v>
      </c>
      <c r="N356" s="7">
        <f t="shared" si="55"/>
        <v>52413</v>
      </c>
      <c r="O356" s="1">
        <f t="shared" si="56"/>
        <v>355</v>
      </c>
    </row>
    <row r="357" spans="1:15" x14ac:dyDescent="0.25">
      <c r="A357">
        <v>356</v>
      </c>
      <c r="B357" s="3">
        <v>52444</v>
      </c>
      <c r="C357" s="1">
        <f>IF(A357&lt;=$U$6*12,$C$2,0)</f>
        <v>87757.157008879876</v>
      </c>
      <c r="D357" s="1">
        <f>F356*$U$5/12</f>
        <v>3566.8828056659545</v>
      </c>
      <c r="E357" s="1">
        <f t="shared" si="57"/>
        <v>84190.274203213921</v>
      </c>
      <c r="F357" s="1">
        <f t="shared" si="58"/>
        <v>343835.66247670056</v>
      </c>
      <c r="G357" s="5">
        <f t="shared" si="49"/>
        <v>0.96561643375232997</v>
      </c>
      <c r="H357" s="1">
        <f>$U$4*$U$9/12*POWER((1+$U$10),QUOTIENT(A357,12))</f>
        <v>102903.38988453962</v>
      </c>
      <c r="I357" s="4">
        <f t="shared" si="50"/>
        <v>0</v>
      </c>
      <c r="J357" s="4">
        <f t="shared" si="51"/>
        <v>0</v>
      </c>
      <c r="K357" s="4">
        <f t="shared" si="52"/>
        <v>0</v>
      </c>
      <c r="L357" s="4">
        <f t="shared" si="53"/>
        <v>0</v>
      </c>
      <c r="M357" s="4">
        <f t="shared" si="54"/>
        <v>0</v>
      </c>
      <c r="N357" s="7">
        <f t="shared" si="55"/>
        <v>52444</v>
      </c>
      <c r="O357" s="1">
        <f t="shared" si="56"/>
        <v>356</v>
      </c>
    </row>
    <row r="358" spans="1:15" x14ac:dyDescent="0.25">
      <c r="A358">
        <v>357</v>
      </c>
      <c r="B358" s="3">
        <v>52475</v>
      </c>
      <c r="C358" s="1">
        <f>IF(A358&lt;=$U$6*12,$C$2,0)</f>
        <v>87757.157008879876</v>
      </c>
      <c r="D358" s="1">
        <f>F357*$U$5/12</f>
        <v>2865.2971873058382</v>
      </c>
      <c r="E358" s="1">
        <f t="shared" si="57"/>
        <v>84891.859821574035</v>
      </c>
      <c r="F358" s="1">
        <f t="shared" si="58"/>
        <v>258943.80265512652</v>
      </c>
      <c r="G358" s="5">
        <f t="shared" si="49"/>
        <v>0.97410561973448728</v>
      </c>
      <c r="H358" s="1">
        <f>$U$4*$U$9/12*POWER((1+$U$10),QUOTIENT(A358,12))</f>
        <v>102903.38988453962</v>
      </c>
      <c r="I358" s="4">
        <f t="shared" si="50"/>
        <v>0</v>
      </c>
      <c r="J358" s="4">
        <f t="shared" si="51"/>
        <v>0</v>
      </c>
      <c r="K358" s="4">
        <f t="shared" si="52"/>
        <v>0</v>
      </c>
      <c r="L358" s="4">
        <f t="shared" si="53"/>
        <v>0</v>
      </c>
      <c r="M358" s="4">
        <f t="shared" si="54"/>
        <v>0</v>
      </c>
      <c r="N358" s="7">
        <f t="shared" si="55"/>
        <v>52475</v>
      </c>
      <c r="O358" s="1">
        <f t="shared" si="56"/>
        <v>357</v>
      </c>
    </row>
    <row r="359" spans="1:15" x14ac:dyDescent="0.25">
      <c r="A359">
        <v>358</v>
      </c>
      <c r="B359" s="3">
        <v>52505</v>
      </c>
      <c r="C359" s="1">
        <f>IF(A359&lt;=$U$6*12,$C$2,0)</f>
        <v>87757.157008879876</v>
      </c>
      <c r="D359" s="1">
        <f>F358*$U$5/12</f>
        <v>2157.8650221260546</v>
      </c>
      <c r="E359" s="1">
        <f t="shared" si="57"/>
        <v>85599.291986753815</v>
      </c>
      <c r="F359" s="1">
        <f t="shared" si="58"/>
        <v>173344.51066837271</v>
      </c>
      <c r="G359" s="5">
        <f t="shared" si="49"/>
        <v>0.98266554893316271</v>
      </c>
      <c r="H359" s="1">
        <f>$U$4*$U$9/12*POWER((1+$U$10),QUOTIENT(A359,12))</f>
        <v>102903.38988453962</v>
      </c>
      <c r="I359" s="4">
        <f t="shared" si="50"/>
        <v>0</v>
      </c>
      <c r="J359" s="4">
        <f t="shared" si="51"/>
        <v>0</v>
      </c>
      <c r="K359" s="4">
        <f t="shared" si="52"/>
        <v>0</v>
      </c>
      <c r="L359" s="4">
        <f t="shared" si="53"/>
        <v>0</v>
      </c>
      <c r="M359" s="4">
        <f t="shared" si="54"/>
        <v>0</v>
      </c>
      <c r="N359" s="7">
        <f t="shared" si="55"/>
        <v>52505</v>
      </c>
      <c r="O359" s="1">
        <f t="shared" si="56"/>
        <v>358</v>
      </c>
    </row>
    <row r="360" spans="1:15" x14ac:dyDescent="0.25">
      <c r="A360">
        <v>359</v>
      </c>
      <c r="B360" s="3">
        <v>52536</v>
      </c>
      <c r="C360" s="1">
        <f>IF(A360&lt;=$U$6*12,$C$2,0)</f>
        <v>87757.157008879876</v>
      </c>
      <c r="D360" s="1">
        <f>F359*$U$5/12</f>
        <v>1444.5375889031059</v>
      </c>
      <c r="E360" s="1">
        <f t="shared" si="57"/>
        <v>86312.619419976763</v>
      </c>
      <c r="F360" s="1">
        <f t="shared" si="58"/>
        <v>87031.891248395943</v>
      </c>
      <c r="G360" s="5">
        <f t="shared" si="49"/>
        <v>0.99129681087516042</v>
      </c>
      <c r="H360" s="1">
        <f>$U$4*$U$9/12*POWER((1+$U$10),QUOTIENT(A360,12))</f>
        <v>102903.38988453962</v>
      </c>
      <c r="I360" s="4">
        <f t="shared" si="50"/>
        <v>0</v>
      </c>
      <c r="J360" s="4">
        <f t="shared" si="51"/>
        <v>0</v>
      </c>
      <c r="K360" s="4">
        <f t="shared" si="52"/>
        <v>0</v>
      </c>
      <c r="L360" s="4">
        <f t="shared" si="53"/>
        <v>0</v>
      </c>
      <c r="M360" s="4">
        <f t="shared" si="54"/>
        <v>0</v>
      </c>
      <c r="N360" s="7">
        <f t="shared" si="55"/>
        <v>52536</v>
      </c>
      <c r="O360" s="1">
        <f t="shared" si="56"/>
        <v>359</v>
      </c>
    </row>
    <row r="361" spans="1:15" x14ac:dyDescent="0.25">
      <c r="A361">
        <v>360</v>
      </c>
      <c r="B361" s="3">
        <v>52566</v>
      </c>
      <c r="C361" s="1">
        <f>IF(A361&lt;=$U$6*12,$C$2,0)</f>
        <v>87757.157008879876</v>
      </c>
      <c r="D361" s="1">
        <f>F360*$U$5/12</f>
        <v>725.26576040329962</v>
      </c>
      <c r="E361" s="1">
        <f t="shared" si="57"/>
        <v>87031.891248476575</v>
      </c>
      <c r="F361" s="1">
        <f t="shared" si="58"/>
        <v>-8.0632162280380726E-8</v>
      </c>
      <c r="G361" s="5">
        <f t="shared" si="49"/>
        <v>1.000000000000008</v>
      </c>
      <c r="H361" s="1">
        <f>$U$4*$U$9/12*POWER((1+$U$10),QUOTIENT(A361,12))</f>
        <v>108048.55937876656</v>
      </c>
      <c r="I361" s="4">
        <f t="shared" si="50"/>
        <v>0</v>
      </c>
      <c r="J361" s="4">
        <f t="shared" si="51"/>
        <v>0</v>
      </c>
      <c r="K361" s="4">
        <f t="shared" si="52"/>
        <v>0</v>
      </c>
      <c r="L361" s="4">
        <f t="shared" si="53"/>
        <v>0</v>
      </c>
      <c r="M361" s="4">
        <f t="shared" si="54"/>
        <v>0</v>
      </c>
      <c r="N361" s="7">
        <f t="shared" si="55"/>
        <v>52566</v>
      </c>
      <c r="O361" s="1">
        <f t="shared" si="56"/>
        <v>360</v>
      </c>
    </row>
    <row r="362" spans="1:15" x14ac:dyDescent="0.25">
      <c r="B362" s="3"/>
      <c r="I362" s="8">
        <f>SUM(I2:I361)</f>
        <v>4977251.6124489047</v>
      </c>
      <c r="J362" s="8">
        <f t="shared" ref="J362:M362" si="59">SUM(J2:J361)</f>
        <v>13394592.621491751</v>
      </c>
      <c r="K362" s="8">
        <f t="shared" si="59"/>
        <v>27888907.660012528</v>
      </c>
      <c r="L362" s="8">
        <f t="shared" si="59"/>
        <v>53202923.224791795</v>
      </c>
      <c r="M362" s="8">
        <f t="shared" si="59"/>
        <v>97891865.047422096</v>
      </c>
    </row>
    <row r="363" spans="1:15" x14ac:dyDescent="0.25">
      <c r="B363" s="3"/>
    </row>
    <row r="364" spans="1:15" x14ac:dyDescent="0.25">
      <c r="B364" s="3"/>
    </row>
    <row r="365" spans="1:15" x14ac:dyDescent="0.25">
      <c r="B365" s="3"/>
    </row>
    <row r="366" spans="1:15" x14ac:dyDescent="0.25">
      <c r="B366" s="3"/>
    </row>
    <row r="367" spans="1:15" x14ac:dyDescent="0.25">
      <c r="B367" s="3"/>
    </row>
    <row r="368" spans="1:15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</sheetData>
  <mergeCells count="10">
    <mergeCell ref="Q2:AD2"/>
    <mergeCell ref="S10:T10"/>
    <mergeCell ref="S8:T8"/>
    <mergeCell ref="S7:T7"/>
    <mergeCell ref="S4:T4"/>
    <mergeCell ref="S5:T5"/>
    <mergeCell ref="S6:T6"/>
    <mergeCell ref="S9:T9"/>
    <mergeCell ref="W12:Z12"/>
    <mergeCell ref="S12:V12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Buy now vs Wait - DIY Sheet</vt:lpstr>
      <vt:lpstr>Home_appreciation</vt:lpstr>
      <vt:lpstr>Home_loan_interest_rate</vt:lpstr>
      <vt:lpstr>Investment_return</vt:lpstr>
      <vt:lpstr>Loan_duration_years</vt:lpstr>
      <vt:lpstr>Value_of_the_house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IndusWealth</dc:creator>
  <cp:lastModifiedBy>IndusWealth</cp:lastModifiedBy>
  <dcterms:created xsi:type="dcterms:W3CDTF">2015-04-09T09:53:44Z</dcterms:created>
  <dcterms:modified xsi:type="dcterms:W3CDTF">2015-07-15T16:04:37Z</dcterms:modified>
</cp:coreProperties>
</file>